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unka\Testületi Ülés\2024\2024.02.15\"/>
    </mc:Choice>
  </mc:AlternateContent>
  <xr:revisionPtr revIDLastSave="0" documentId="13_ncr:1_{AC2EFC6F-2820-4272-9470-147907B41789}" xr6:coauthVersionLast="36" xr6:coauthVersionMax="36" xr10:uidLastSave="{00000000-0000-0000-0000-000000000000}"/>
  <bookViews>
    <workbookView xWindow="0" yWindow="0" windowWidth="28800" windowHeight="12225" tabRatio="727" firstSheet="11" activeTab="36" xr2:uid="{00000000-000D-0000-FFFF-FFFF00000000}"/>
  </bookViews>
  <sheets>
    <sheet name="ÖSSZEFÜGGÉSEK" sheetId="75" r:id="rId1"/>
    <sheet name="1. melléklet" sheetId="1" r:id="rId2"/>
    <sheet name="2. melléklet " sheetId="116" r:id="rId3"/>
    <sheet name="1.3.sz.mell." sheetId="117" state="hidden" r:id="rId4"/>
    <sheet name="1.4.sz.mell." sheetId="118" state="hidden" r:id="rId5"/>
    <sheet name="3. melléklet" sheetId="73" r:id="rId6"/>
    <sheet name="4. melléklet" sheetId="61" r:id="rId7"/>
    <sheet name="ELLENŐRZÉS-1.sz.2.a.sz.2.b.sz." sheetId="76" r:id="rId8"/>
    <sheet name="5. melléklet" sheetId="62" r:id="rId9"/>
    <sheet name="6. melléklet " sheetId="77" r:id="rId10"/>
    <sheet name="7. melléklet" sheetId="78" r:id="rId11"/>
    <sheet name="8. melléklet" sheetId="63" r:id="rId12"/>
    <sheet name="9.melléklet" sheetId="64" r:id="rId13"/>
    <sheet name="10. melléklet" sheetId="71" r:id="rId14"/>
    <sheet name="11. melléklet" sheetId="3" r:id="rId15"/>
    <sheet name="12. melléklet" sheetId="129" r:id="rId16"/>
    <sheet name="9.1.1. sz. mell " sheetId="119" state="hidden" r:id="rId17"/>
    <sheet name="9.2.1. sz. mell " sheetId="130" state="hidden" r:id="rId18"/>
    <sheet name="9.1.2. sz. mell " sheetId="120" state="hidden" r:id="rId19"/>
    <sheet name="9.1.3. sz. mell" sheetId="121" state="hidden" r:id="rId20"/>
    <sheet name="9.2. sz. mell" sheetId="79" state="hidden" r:id="rId21"/>
    <sheet name="9.2.1. sz. mell" sheetId="122" state="hidden" r:id="rId22"/>
    <sheet name="9.2.2. sz.  mell" sheetId="123" state="hidden" r:id="rId23"/>
    <sheet name="9.2.3. sz. mell" sheetId="124" state="hidden" r:id="rId24"/>
    <sheet name="13. melléklet" sheetId="105" r:id="rId25"/>
    <sheet name="9.3.1. sz. mell" sheetId="125" state="hidden" r:id="rId26"/>
    <sheet name="9.3.2. sz. mell" sheetId="126" state="hidden" r:id="rId27"/>
    <sheet name="9.3.3. sz. mell" sheetId="127" state="hidden" r:id="rId28"/>
    <sheet name="14. melléklet" sheetId="89" r:id="rId29"/>
    <sheet name="1. sz tájékoztató t." sheetId="87" state="hidden" r:id="rId30"/>
    <sheet name="2. sz tájékoztató t" sheetId="66" state="hidden" r:id="rId31"/>
    <sheet name="3. sz tájékoztató t." sheetId="88" state="hidden" r:id="rId32"/>
    <sheet name="15. melléklet" sheetId="24" r:id="rId33"/>
    <sheet name="16. melléklet" sheetId="131" r:id="rId34"/>
    <sheet name="17. melléklet" sheetId="132" r:id="rId35"/>
    <sheet name="18. melléklet" sheetId="134" r:id="rId36"/>
    <sheet name="19. melléklet" sheetId="136" r:id="rId37"/>
    <sheet name="7. sz tájékoztató t." sheetId="128" state="hidden" r:id="rId38"/>
    <sheet name="5.sz tájékoztató t." sheetId="2" state="hidden" r:id="rId39"/>
    <sheet name="6.sz tájékoztató t." sheetId="70" state="hidden" r:id="rId40"/>
  </sheets>
  <externalReferences>
    <externalReference r:id="rId41"/>
    <externalReference r:id="rId42"/>
  </externalReferences>
  <definedNames>
    <definedName name="_xlnm.Print_Titles" localSheetId="14">'11. melléklet'!$1:$6</definedName>
    <definedName name="_xlnm.Print_Titles" localSheetId="24">'13. melléklet'!$1:$6</definedName>
    <definedName name="_xlnm.Print_Titles" localSheetId="18">'9.1.2. sz. mell '!$1:$6</definedName>
    <definedName name="_xlnm.Print_Titles" localSheetId="19">'9.1.3. sz. mell'!$1:$6</definedName>
    <definedName name="_xlnm.Print_Titles" localSheetId="20">'9.2. sz. mell'!$1:$6</definedName>
    <definedName name="_xlnm.Print_Titles" localSheetId="21">'9.2.1. sz. mell'!$1:$6</definedName>
    <definedName name="_xlnm.Print_Titles" localSheetId="22">'9.2.2. sz.  mell'!$1:$6</definedName>
    <definedName name="_xlnm.Print_Titles" localSheetId="23">'9.2.3. sz. mell'!$1:$6</definedName>
    <definedName name="_xlnm.Print_Titles" localSheetId="26">'9.3.2. sz. mell'!$1:$6</definedName>
    <definedName name="_xlnm.Print_Titles" localSheetId="27">'9.3.3. sz. mell'!$1:$6</definedName>
    <definedName name="_xlnm.Print_Area" localSheetId="1">'1. melléklet'!$A$1:$C$166</definedName>
    <definedName name="_xlnm.Print_Area" localSheetId="3">'1.3.sz.mell.'!$A$1:$C$160</definedName>
    <definedName name="_xlnm.Print_Area" localSheetId="4">'1.4.sz.mell.'!$A$1:$C$159</definedName>
    <definedName name="_xlnm.Print_Area" localSheetId="37">'7. sz tájékoztató t.'!$A$3:$E$39</definedName>
  </definedNames>
  <calcPr calcId="191029"/>
</workbook>
</file>

<file path=xl/calcChain.xml><?xml version="1.0" encoding="utf-8"?>
<calcChain xmlns="http://schemas.openxmlformats.org/spreadsheetml/2006/main">
  <c r="C1" i="3" l="1"/>
  <c r="C1" i="129"/>
  <c r="C1" i="105" l="1"/>
  <c r="F1" i="61" l="1"/>
  <c r="F1" i="73"/>
  <c r="O24" i="24" l="1"/>
  <c r="O13" i="24"/>
  <c r="F3" i="63"/>
  <c r="C4" i="62"/>
  <c r="A1" i="78" l="1"/>
  <c r="A4" i="76"/>
  <c r="J134" i="136" l="1"/>
  <c r="I134" i="136"/>
  <c r="H134" i="136"/>
  <c r="E134" i="136"/>
  <c r="D134" i="136"/>
  <c r="C134" i="136"/>
  <c r="D131" i="136"/>
  <c r="D129" i="136" s="1"/>
  <c r="J129" i="136"/>
  <c r="I129" i="136"/>
  <c r="H129" i="136"/>
  <c r="E129" i="136"/>
  <c r="C129" i="136"/>
  <c r="J124" i="136"/>
  <c r="I124" i="136"/>
  <c r="H124" i="136"/>
  <c r="E124" i="136"/>
  <c r="D124" i="136"/>
  <c r="C124" i="136"/>
  <c r="J120" i="136"/>
  <c r="J139" i="136" s="1"/>
  <c r="I120" i="136"/>
  <c r="I139" i="136" s="1"/>
  <c r="H120" i="136"/>
  <c r="H139" i="136" s="1"/>
  <c r="E120" i="136"/>
  <c r="D120" i="136"/>
  <c r="C120" i="136"/>
  <c r="C139" i="136" s="1"/>
  <c r="J116" i="136"/>
  <c r="I116" i="136"/>
  <c r="H116" i="136"/>
  <c r="E116" i="136"/>
  <c r="D116" i="136"/>
  <c r="C116" i="136"/>
  <c r="I115" i="136"/>
  <c r="I110" i="136" s="1"/>
  <c r="I119" i="136" s="1"/>
  <c r="I140" i="136" s="1"/>
  <c r="D115" i="136"/>
  <c r="C115" i="136"/>
  <c r="I114" i="136"/>
  <c r="H114" i="136"/>
  <c r="D114" i="136"/>
  <c r="C114" i="136"/>
  <c r="D113" i="136"/>
  <c r="C113" i="136"/>
  <c r="I112" i="136"/>
  <c r="H112" i="136"/>
  <c r="D112" i="136"/>
  <c r="C112" i="136"/>
  <c r="D111" i="136"/>
  <c r="C111" i="136"/>
  <c r="J110" i="136"/>
  <c r="H110" i="136"/>
  <c r="H104" i="136"/>
  <c r="C104" i="136"/>
  <c r="C103" i="136"/>
  <c r="H102" i="136"/>
  <c r="C102" i="136"/>
  <c r="C101" i="136"/>
  <c r="C100" i="136"/>
  <c r="D99" i="136"/>
  <c r="C99" i="136"/>
  <c r="D98" i="136"/>
  <c r="C98" i="136"/>
  <c r="D97" i="136"/>
  <c r="C97" i="136"/>
  <c r="D96" i="136"/>
  <c r="C96" i="136"/>
  <c r="D95" i="136"/>
  <c r="D94" i="136" s="1"/>
  <c r="C95" i="136"/>
  <c r="J94" i="136"/>
  <c r="I94" i="136"/>
  <c r="H94" i="136"/>
  <c r="E94" i="136"/>
  <c r="H91" i="136"/>
  <c r="C91" i="136"/>
  <c r="H86" i="136"/>
  <c r="J80" i="136"/>
  <c r="I80" i="136"/>
  <c r="H80" i="136"/>
  <c r="E80" i="136"/>
  <c r="D80" i="136"/>
  <c r="C80" i="136"/>
  <c r="D76" i="136"/>
  <c r="D75" i="136" s="1"/>
  <c r="J75" i="136"/>
  <c r="I75" i="136"/>
  <c r="H75" i="136"/>
  <c r="E75" i="136"/>
  <c r="C75" i="136"/>
  <c r="D73" i="136"/>
  <c r="D72" i="136" s="1"/>
  <c r="C73" i="136"/>
  <c r="C72" i="136" s="1"/>
  <c r="J72" i="136"/>
  <c r="I72" i="136"/>
  <c r="H72" i="136"/>
  <c r="E72" i="136"/>
  <c r="J67" i="136"/>
  <c r="I67" i="136"/>
  <c r="H67" i="136"/>
  <c r="E67" i="136"/>
  <c r="D67" i="136"/>
  <c r="C67" i="136"/>
  <c r="J63" i="136"/>
  <c r="I63" i="136"/>
  <c r="H63" i="136"/>
  <c r="E63" i="136"/>
  <c r="D63" i="136"/>
  <c r="C63" i="136"/>
  <c r="D60" i="136"/>
  <c r="D57" i="136" s="1"/>
  <c r="C60" i="136"/>
  <c r="C57" i="136" s="1"/>
  <c r="J57" i="136"/>
  <c r="I57" i="136"/>
  <c r="H57" i="136"/>
  <c r="E57" i="136"/>
  <c r="D55" i="136"/>
  <c r="D52" i="136" s="1"/>
  <c r="C55" i="136"/>
  <c r="C52" i="136" s="1"/>
  <c r="J52" i="136"/>
  <c r="I52" i="136"/>
  <c r="H52" i="136"/>
  <c r="E52" i="136"/>
  <c r="D48" i="136"/>
  <c r="J46" i="136"/>
  <c r="I46" i="136"/>
  <c r="H46" i="136"/>
  <c r="E46" i="136"/>
  <c r="D46" i="136"/>
  <c r="C46" i="136"/>
  <c r="D45" i="136"/>
  <c r="D43" i="136"/>
  <c r="C43" i="136"/>
  <c r="D41" i="136"/>
  <c r="C41" i="136"/>
  <c r="D40" i="136"/>
  <c r="C40" i="136"/>
  <c r="D39" i="136"/>
  <c r="C39" i="136"/>
  <c r="D37" i="136"/>
  <c r="C37" i="136"/>
  <c r="C35" i="136" s="1"/>
  <c r="D36" i="136"/>
  <c r="J35" i="136"/>
  <c r="I35" i="136"/>
  <c r="H35" i="136"/>
  <c r="E35" i="136"/>
  <c r="D34" i="136"/>
  <c r="D33" i="136"/>
  <c r="C33" i="136"/>
  <c r="D31" i="136"/>
  <c r="D29" i="136" s="1"/>
  <c r="C31" i="136"/>
  <c r="C29" i="136" s="1"/>
  <c r="J28" i="136"/>
  <c r="I28" i="136"/>
  <c r="H28" i="136"/>
  <c r="E28" i="136"/>
  <c r="D26" i="136"/>
  <c r="J21" i="136"/>
  <c r="I21" i="136"/>
  <c r="H21" i="136"/>
  <c r="E21" i="136"/>
  <c r="D21" i="136"/>
  <c r="C21" i="136"/>
  <c r="D19" i="136"/>
  <c r="D14" i="136" s="1"/>
  <c r="J14" i="136"/>
  <c r="I14" i="136"/>
  <c r="I62" i="136" s="1"/>
  <c r="H14" i="136"/>
  <c r="E14" i="136"/>
  <c r="C14" i="136"/>
  <c r="H12" i="136"/>
  <c r="H6" i="136" s="1"/>
  <c r="H62" i="136" s="1"/>
  <c r="D12" i="136"/>
  <c r="C12" i="136"/>
  <c r="D11" i="136"/>
  <c r="C11" i="136"/>
  <c r="D10" i="136"/>
  <c r="C10" i="136"/>
  <c r="D9" i="136"/>
  <c r="C9" i="136"/>
  <c r="D8" i="136"/>
  <c r="C8" i="136"/>
  <c r="D7" i="136"/>
  <c r="C7" i="136"/>
  <c r="C6" i="136" s="1"/>
  <c r="J6" i="136"/>
  <c r="I6" i="136"/>
  <c r="E6" i="136"/>
  <c r="E11" i="132"/>
  <c r="E26" i="132" s="1"/>
  <c r="E33" i="131"/>
  <c r="E35" i="131" s="1"/>
  <c r="D33" i="131"/>
  <c r="D35" i="131" s="1"/>
  <c r="C33" i="131"/>
  <c r="C35" i="131" s="1"/>
  <c r="E26" i="131"/>
  <c r="D26" i="131"/>
  <c r="C26" i="131"/>
  <c r="E20" i="131"/>
  <c r="E22" i="131" s="1"/>
  <c r="D20" i="131"/>
  <c r="D22" i="131" s="1"/>
  <c r="C20" i="131"/>
  <c r="C22" i="131" s="1"/>
  <c r="H145" i="136" l="1"/>
  <c r="H119" i="136"/>
  <c r="H140" i="136" s="1"/>
  <c r="I86" i="136"/>
  <c r="I145" i="136" s="1"/>
  <c r="C110" i="136"/>
  <c r="D110" i="136"/>
  <c r="J140" i="136"/>
  <c r="E139" i="136"/>
  <c r="E119" i="136"/>
  <c r="E140" i="136" s="1"/>
  <c r="J86" i="136"/>
  <c r="J145" i="136" s="1"/>
  <c r="E86" i="136"/>
  <c r="J62" i="136"/>
  <c r="J144" i="136" s="1"/>
  <c r="E62" i="136"/>
  <c r="D35" i="136"/>
  <c r="C86" i="136"/>
  <c r="C145" i="136" s="1"/>
  <c r="C28" i="136"/>
  <c r="C62" i="136" s="1"/>
  <c r="D6" i="136"/>
  <c r="D28" i="136"/>
  <c r="D86" i="136"/>
  <c r="C94" i="136"/>
  <c r="D139" i="136"/>
  <c r="H144" i="136"/>
  <c r="H87" i="136"/>
  <c r="I87" i="136"/>
  <c r="I144" i="136"/>
  <c r="D119" i="136"/>
  <c r="C119" i="136" l="1"/>
  <c r="C140" i="136" s="1"/>
  <c r="E145" i="136"/>
  <c r="E144" i="136"/>
  <c r="D145" i="136"/>
  <c r="D140" i="136"/>
  <c r="D62" i="136"/>
  <c r="D144" i="136" s="1"/>
  <c r="J87" i="136"/>
  <c r="E87" i="136"/>
  <c r="C87" i="136"/>
  <c r="C144" i="136"/>
  <c r="D87" i="136" l="1"/>
  <c r="C27" i="1"/>
  <c r="C30" i="3"/>
  <c r="C8" i="3"/>
  <c r="D3" i="63"/>
  <c r="C5" i="1" l="1"/>
  <c r="C95" i="3" l="1"/>
  <c r="C101" i="119" l="1"/>
  <c r="C102" i="119"/>
  <c r="C103" i="119"/>
  <c r="C104" i="119"/>
  <c r="C105" i="119"/>
  <c r="C106" i="119"/>
  <c r="C107" i="119"/>
  <c r="C108" i="119"/>
  <c r="C109" i="119"/>
  <c r="C110" i="119"/>
  <c r="C111" i="119"/>
  <c r="C100" i="119"/>
  <c r="C103" i="1"/>
  <c r="C102" i="116" s="1"/>
  <c r="C104" i="1"/>
  <c r="C103" i="116" s="1"/>
  <c r="C105" i="1"/>
  <c r="C104" i="116" s="1"/>
  <c r="C100" i="87"/>
  <c r="C107" i="1"/>
  <c r="C106" i="116" s="1"/>
  <c r="C108" i="1"/>
  <c r="C107" i="116" s="1"/>
  <c r="C109" i="1"/>
  <c r="C108" i="116" s="1"/>
  <c r="C110" i="1"/>
  <c r="C109" i="116" s="1"/>
  <c r="C111" i="1"/>
  <c r="C110" i="116" s="1"/>
  <c r="C112" i="1"/>
  <c r="C111" i="116" s="1"/>
  <c r="C112" i="116"/>
  <c r="C102" i="1"/>
  <c r="C99" i="87" s="1"/>
  <c r="C101" i="116" l="1"/>
  <c r="C117" i="119" l="1"/>
  <c r="C118" i="119"/>
  <c r="C119" i="119"/>
  <c r="C120" i="119"/>
  <c r="C116" i="119"/>
  <c r="C97" i="119"/>
  <c r="C119" i="1"/>
  <c r="C121" i="1"/>
  <c r="C120" i="116" s="1"/>
  <c r="C121" i="116"/>
  <c r="C117" i="1" l="1"/>
  <c r="O23" i="24"/>
  <c r="E23" i="24" s="1"/>
  <c r="E10" i="61"/>
  <c r="C113" i="87"/>
  <c r="C112" i="87"/>
  <c r="C6" i="61" l="1"/>
  <c r="E9" i="61"/>
  <c r="B48" i="2" l="1"/>
  <c r="B43" i="2"/>
  <c r="B40" i="2" s="1"/>
  <c r="B37" i="2"/>
  <c r="B32" i="2"/>
  <c r="B28" i="2"/>
  <c r="B25" i="2"/>
  <c r="B18" i="2"/>
  <c r="B16" i="2"/>
  <c r="B14" i="2"/>
  <c r="B12" i="2"/>
  <c r="B10" i="2"/>
  <c r="B6" i="2"/>
  <c r="B9" i="2" l="1"/>
  <c r="B8" i="2" s="1"/>
  <c r="B23" i="2"/>
  <c r="E7" i="61"/>
  <c r="E8" i="61"/>
  <c r="E6" i="61"/>
  <c r="C98" i="116"/>
  <c r="B3" i="2" l="1"/>
  <c r="C96" i="1"/>
  <c r="C98" i="125"/>
  <c r="C60" i="87" l="1"/>
  <c r="C63" i="119"/>
  <c r="C61" i="116"/>
  <c r="C58" i="125" l="1"/>
  <c r="C99" i="125"/>
  <c r="C119" i="116"/>
  <c r="C105" i="116"/>
  <c r="C56" i="116" l="1"/>
  <c r="C45" i="87" l="1"/>
  <c r="C55" i="87"/>
  <c r="C111" i="87"/>
  <c r="C109" i="87" l="1"/>
  <c r="C14" i="3"/>
  <c r="F5" i="63"/>
  <c r="C58" i="130"/>
  <c r="C1" i="130" l="1"/>
  <c r="C96" i="130" l="1"/>
  <c r="C97" i="130"/>
  <c r="C95" i="130"/>
  <c r="C81" i="130"/>
  <c r="C78" i="130" s="1"/>
  <c r="C76" i="130"/>
  <c r="C75" i="130" s="1"/>
  <c r="C60" i="130"/>
  <c r="C9" i="130"/>
  <c r="C147" i="130"/>
  <c r="C141" i="130"/>
  <c r="C134" i="130"/>
  <c r="C130" i="130"/>
  <c r="C115" i="130"/>
  <c r="C111" i="130"/>
  <c r="C106" i="130"/>
  <c r="C83" i="130"/>
  <c r="C70" i="130"/>
  <c r="C66" i="130"/>
  <c r="C55" i="130"/>
  <c r="C49" i="130"/>
  <c r="C42" i="130"/>
  <c r="C37" i="130" s="1"/>
  <c r="C29" i="130"/>
  <c r="C22" i="130"/>
  <c r="C14" i="130"/>
  <c r="C8" i="130" s="1"/>
  <c r="C147" i="129"/>
  <c r="C141" i="129"/>
  <c r="C134" i="129"/>
  <c r="C130" i="129"/>
  <c r="C115" i="129"/>
  <c r="C94" i="129"/>
  <c r="C83" i="129"/>
  <c r="C78" i="129"/>
  <c r="C75" i="129"/>
  <c r="C70" i="129"/>
  <c r="C66" i="129"/>
  <c r="C60" i="129"/>
  <c r="C55" i="129"/>
  <c r="C49" i="129"/>
  <c r="C37" i="129"/>
  <c r="C29" i="129"/>
  <c r="C22" i="129"/>
  <c r="C20" i="129"/>
  <c r="C15" i="129" s="1"/>
  <c r="C8" i="129"/>
  <c r="C129" i="129" l="1"/>
  <c r="C94" i="130"/>
  <c r="C129" i="130" s="1"/>
  <c r="C155" i="129"/>
  <c r="C155" i="130"/>
  <c r="C90" i="130"/>
  <c r="C90" i="129"/>
  <c r="C65" i="129"/>
  <c r="C156" i="130" l="1"/>
  <c r="C156" i="129"/>
  <c r="C91" i="129"/>
  <c r="C42" i="125" l="1"/>
  <c r="C84" i="3" l="1"/>
  <c r="C79" i="3"/>
  <c r="C76" i="3"/>
  <c r="C71" i="3"/>
  <c r="C67" i="3"/>
  <c r="C61" i="3"/>
  <c r="C50" i="3"/>
  <c r="C38" i="3"/>
  <c r="C23" i="3"/>
  <c r="C20" i="130"/>
  <c r="C15" i="130" s="1"/>
  <c r="C65" i="130" s="1"/>
  <c r="C91" i="130" s="1"/>
  <c r="C16" i="3" l="1"/>
  <c r="C91" i="3"/>
  <c r="C42" i="87"/>
  <c r="C11" i="87"/>
  <c r="C36" i="87"/>
  <c r="C45" i="119" l="1"/>
  <c r="C39" i="119"/>
  <c r="C14" i="119"/>
  <c r="C13" i="119"/>
  <c r="E28" i="73"/>
  <c r="C23" i="73"/>
  <c r="C145" i="116"/>
  <c r="C117" i="116"/>
  <c r="C116" i="116" s="1"/>
  <c r="C79" i="116"/>
  <c r="C43" i="116"/>
  <c r="C37" i="116"/>
  <c r="C12" i="116"/>
  <c r="C53" i="1" l="1"/>
  <c r="C11" i="73" s="1"/>
  <c r="C56" i="3" l="1"/>
  <c r="C66" i="3" s="1"/>
  <c r="C92" i="3" s="1"/>
  <c r="C58" i="119"/>
  <c r="A23" i="89" l="1"/>
  <c r="C1" i="125"/>
  <c r="C1" i="119"/>
  <c r="C12" i="66" l="1"/>
  <c r="D12" i="66"/>
  <c r="E12" i="66"/>
  <c r="F12" i="66"/>
  <c r="D16" i="66"/>
  <c r="C133" i="87"/>
  <c r="C78" i="87"/>
  <c r="C73" i="87"/>
  <c r="C40" i="87"/>
  <c r="C39" i="87"/>
  <c r="C38" i="87"/>
  <c r="C30" i="87"/>
  <c r="C27" i="87" s="1"/>
  <c r="C31" i="87"/>
  <c r="C17" i="87"/>
  <c r="C10" i="87"/>
  <c r="C9" i="87"/>
  <c r="C8" i="87"/>
  <c r="C7" i="87"/>
  <c r="C6" i="87"/>
  <c r="C12" i="119"/>
  <c r="C76" i="119"/>
  <c r="C43" i="119"/>
  <c r="C42" i="119"/>
  <c r="C41" i="119"/>
  <c r="C34" i="119"/>
  <c r="C33" i="119"/>
  <c r="C30" i="119" s="1"/>
  <c r="C20" i="119"/>
  <c r="C11" i="119"/>
  <c r="C10" i="119"/>
  <c r="C9" i="119"/>
  <c r="C74" i="116" l="1"/>
  <c r="C41" i="116"/>
  <c r="C40" i="116"/>
  <c r="C39" i="116"/>
  <c r="C32" i="116"/>
  <c r="C31" i="116"/>
  <c r="C27" i="116" s="1"/>
  <c r="C18" i="116"/>
  <c r="C11" i="116"/>
  <c r="C10" i="116"/>
  <c r="C8" i="116"/>
  <c r="C7" i="116"/>
  <c r="C6" i="116"/>
  <c r="C81" i="125"/>
  <c r="C45" i="125"/>
  <c r="C5" i="116" l="1"/>
  <c r="C76" i="125"/>
  <c r="C95" i="125"/>
  <c r="C96" i="125"/>
  <c r="C99" i="119" l="1"/>
  <c r="C96" i="119"/>
  <c r="C97" i="125" l="1"/>
  <c r="C98" i="119"/>
  <c r="E7" i="73"/>
  <c r="C95" i="87"/>
  <c r="C97" i="116"/>
  <c r="E10" i="73"/>
  <c r="C98" i="87"/>
  <c r="C100" i="116"/>
  <c r="C144" i="119" l="1"/>
  <c r="C95" i="119"/>
  <c r="C97" i="87"/>
  <c r="E9" i="73"/>
  <c r="C99" i="116"/>
  <c r="E8" i="73"/>
  <c r="C96" i="87"/>
  <c r="C130" i="87"/>
  <c r="C135" i="87"/>
  <c r="E6" i="73" l="1"/>
  <c r="E18" i="73" s="1"/>
  <c r="C94" i="87"/>
  <c r="C93" i="87" s="1"/>
  <c r="C96" i="116"/>
  <c r="C95" i="116" s="1"/>
  <c r="O18" i="24"/>
  <c r="D18" i="24" s="1"/>
  <c r="C147" i="119"/>
  <c r="C141" i="119"/>
  <c r="C134" i="119"/>
  <c r="C130" i="119"/>
  <c r="C115" i="119"/>
  <c r="C94" i="119"/>
  <c r="C83" i="119"/>
  <c r="C78" i="119"/>
  <c r="C75" i="119"/>
  <c r="C70" i="119"/>
  <c r="C66" i="119"/>
  <c r="C60" i="119"/>
  <c r="C55" i="119"/>
  <c r="C49" i="119"/>
  <c r="C37" i="119"/>
  <c r="C29" i="119"/>
  <c r="C22" i="119"/>
  <c r="C15" i="119"/>
  <c r="C8" i="119"/>
  <c r="D9" i="128"/>
  <c r="E9" i="128" s="1"/>
  <c r="D33" i="128"/>
  <c r="E33" i="128" s="1"/>
  <c r="D32" i="128"/>
  <c r="E32" i="128" s="1"/>
  <c r="I14" i="66"/>
  <c r="I15" i="66"/>
  <c r="C11" i="128"/>
  <c r="D11" i="128" s="1"/>
  <c r="E11" i="128" s="1"/>
  <c r="C12" i="128"/>
  <c r="E12" i="128" s="1"/>
  <c r="C13" i="128"/>
  <c r="C14" i="128"/>
  <c r="D14" i="128" s="1"/>
  <c r="E14" i="128" s="1"/>
  <c r="C15" i="128"/>
  <c r="D15" i="128" s="1"/>
  <c r="E15" i="128" s="1"/>
  <c r="C16" i="128"/>
  <c r="C127" i="125"/>
  <c r="C121" i="125"/>
  <c r="C114" i="125"/>
  <c r="C110" i="125"/>
  <c r="C103" i="125"/>
  <c r="C94" i="125"/>
  <c r="C83" i="125"/>
  <c r="C78" i="125"/>
  <c r="C75" i="125"/>
  <c r="C70" i="125"/>
  <c r="C66" i="125"/>
  <c r="C60" i="125"/>
  <c r="C55" i="125"/>
  <c r="C49" i="125"/>
  <c r="C37" i="125"/>
  <c r="C30" i="125"/>
  <c r="C29" i="125" s="1"/>
  <c r="C22" i="125"/>
  <c r="C15" i="125"/>
  <c r="C8" i="125"/>
  <c r="F11" i="64"/>
  <c r="C148" i="116"/>
  <c r="C142" i="116"/>
  <c r="C135" i="116"/>
  <c r="C131" i="116"/>
  <c r="C81" i="116"/>
  <c r="C76" i="116"/>
  <c r="C73" i="116"/>
  <c r="C68" i="116"/>
  <c r="C64" i="116"/>
  <c r="C58" i="116"/>
  <c r="C53" i="116"/>
  <c r="C47" i="116"/>
  <c r="C35" i="116"/>
  <c r="C20" i="116"/>
  <c r="C13" i="116"/>
  <c r="C93" i="116"/>
  <c r="C19" i="87"/>
  <c r="C123" i="87"/>
  <c r="C119" i="87"/>
  <c r="C108" i="87"/>
  <c r="C72" i="87"/>
  <c r="C67" i="87"/>
  <c r="C63" i="87"/>
  <c r="C57" i="87"/>
  <c r="C52" i="87"/>
  <c r="C20" i="128" s="1"/>
  <c r="D20" i="128" s="1"/>
  <c r="E20" i="128" s="1"/>
  <c r="C46" i="87"/>
  <c r="C34" i="87"/>
  <c r="C18" i="128" s="1"/>
  <c r="D18" i="128" s="1"/>
  <c r="E18" i="128" s="1"/>
  <c r="C26" i="87"/>
  <c r="C10" i="128" s="1"/>
  <c r="D10" i="128" s="1"/>
  <c r="E10" i="128" s="1"/>
  <c r="C12" i="87"/>
  <c r="C5" i="87"/>
  <c r="C79" i="87"/>
  <c r="C75" i="87" s="1"/>
  <c r="C1" i="126"/>
  <c r="C3" i="87"/>
  <c r="C91" i="87" s="1"/>
  <c r="D13" i="128"/>
  <c r="O20" i="24"/>
  <c r="D20" i="24" s="1"/>
  <c r="O19" i="24"/>
  <c r="D19" i="24" s="1"/>
  <c r="O17" i="24"/>
  <c r="D17" i="24" s="1"/>
  <c r="O16" i="24"/>
  <c r="D16" i="24" s="1"/>
  <c r="O22" i="24"/>
  <c r="E22" i="24" s="1"/>
  <c r="O21" i="24"/>
  <c r="C94" i="105"/>
  <c r="C103" i="105"/>
  <c r="C110" i="105"/>
  <c r="C114" i="105"/>
  <c r="C121" i="105"/>
  <c r="C127" i="105"/>
  <c r="C8" i="105"/>
  <c r="C15" i="105"/>
  <c r="C22" i="105"/>
  <c r="C30" i="105"/>
  <c r="C29" i="105" s="1"/>
  <c r="C37" i="105"/>
  <c r="C49" i="105"/>
  <c r="C55" i="105"/>
  <c r="C60" i="105"/>
  <c r="C66" i="105"/>
  <c r="C70" i="105"/>
  <c r="C75" i="105"/>
  <c r="C78" i="105"/>
  <c r="C83" i="105"/>
  <c r="C143" i="1"/>
  <c r="C146" i="121"/>
  <c r="C140" i="121"/>
  <c r="C147" i="120"/>
  <c r="C141" i="120"/>
  <c r="C142" i="3"/>
  <c r="E5" i="128"/>
  <c r="E28" i="128" s="1"/>
  <c r="C5" i="128"/>
  <c r="C28" i="128" s="1"/>
  <c r="D5" i="128"/>
  <c r="D28" i="128" s="1"/>
  <c r="C51" i="127"/>
  <c r="C45" i="127"/>
  <c r="C57" i="127" s="1"/>
  <c r="C51" i="126"/>
  <c r="C45" i="126"/>
  <c r="C52" i="124"/>
  <c r="C46" i="124"/>
  <c r="C52" i="123"/>
  <c r="C46" i="123"/>
  <c r="C52" i="122"/>
  <c r="C46" i="122"/>
  <c r="C1" i="127"/>
  <c r="C37" i="127"/>
  <c r="C30" i="127"/>
  <c r="C26" i="127"/>
  <c r="C20" i="127"/>
  <c r="C8" i="127"/>
  <c r="C37" i="126"/>
  <c r="C30" i="126"/>
  <c r="C26" i="126"/>
  <c r="C20" i="126"/>
  <c r="C8" i="126"/>
  <c r="C1" i="124"/>
  <c r="C1" i="123"/>
  <c r="C1" i="122"/>
  <c r="C38" i="124"/>
  <c r="C31" i="124"/>
  <c r="C26" i="124"/>
  <c r="C20" i="124"/>
  <c r="C8" i="124"/>
  <c r="C38" i="123"/>
  <c r="C31" i="123"/>
  <c r="C26" i="123"/>
  <c r="C20" i="123"/>
  <c r="C8" i="123"/>
  <c r="C38" i="122"/>
  <c r="C31" i="122"/>
  <c r="C26" i="122"/>
  <c r="C20" i="122"/>
  <c r="C8" i="122"/>
  <c r="C1" i="120"/>
  <c r="C1" i="121"/>
  <c r="C133" i="121"/>
  <c r="C129" i="121"/>
  <c r="C114" i="121"/>
  <c r="C93" i="121"/>
  <c r="C82" i="121"/>
  <c r="C78" i="121"/>
  <c r="C75" i="121"/>
  <c r="C70" i="121"/>
  <c r="C66" i="121"/>
  <c r="C60" i="121"/>
  <c r="C55" i="121"/>
  <c r="C49" i="121"/>
  <c r="C37" i="121"/>
  <c r="C30" i="121"/>
  <c r="C29" i="121" s="1"/>
  <c r="C22" i="121"/>
  <c r="C15" i="121"/>
  <c r="C8" i="121"/>
  <c r="C134" i="120"/>
  <c r="C130" i="120"/>
  <c r="C115" i="120"/>
  <c r="C94" i="120"/>
  <c r="C129" i="120" s="1"/>
  <c r="C83" i="120"/>
  <c r="C78" i="120"/>
  <c r="C75" i="120"/>
  <c r="C70" i="120"/>
  <c r="C66" i="120"/>
  <c r="C60" i="120"/>
  <c r="C55" i="120"/>
  <c r="C49" i="120"/>
  <c r="C37" i="120"/>
  <c r="C30" i="120"/>
  <c r="C29" i="120" s="1"/>
  <c r="C22" i="120"/>
  <c r="C15" i="120"/>
  <c r="C8" i="120"/>
  <c r="C145" i="118"/>
  <c r="C140" i="118"/>
  <c r="C133" i="118"/>
  <c r="C129" i="118"/>
  <c r="C114" i="118"/>
  <c r="C93" i="118"/>
  <c r="C79" i="118"/>
  <c r="C75" i="118"/>
  <c r="C72" i="118"/>
  <c r="C67" i="118"/>
  <c r="C63" i="118"/>
  <c r="C57" i="118"/>
  <c r="C52" i="118"/>
  <c r="C46" i="118"/>
  <c r="C34" i="118"/>
  <c r="C27" i="118"/>
  <c r="C26" i="118" s="1"/>
  <c r="C19" i="118"/>
  <c r="C12" i="118"/>
  <c r="C5" i="118"/>
  <c r="C3" i="118"/>
  <c r="C91" i="118" s="1"/>
  <c r="C146" i="117"/>
  <c r="C141" i="117"/>
  <c r="C134" i="117"/>
  <c r="C130" i="117"/>
  <c r="C115" i="117"/>
  <c r="C94" i="117"/>
  <c r="C80" i="117"/>
  <c r="C75" i="117"/>
  <c r="C72" i="117"/>
  <c r="C67" i="117"/>
  <c r="C63" i="117"/>
  <c r="C57" i="117"/>
  <c r="C52" i="117"/>
  <c r="C46" i="117"/>
  <c r="C34" i="117"/>
  <c r="C27" i="117"/>
  <c r="C26" i="117" s="1"/>
  <c r="C19" i="117"/>
  <c r="C12" i="117"/>
  <c r="C5" i="117"/>
  <c r="C3" i="117"/>
  <c r="C92" i="117" s="1"/>
  <c r="C26" i="79"/>
  <c r="C148" i="3"/>
  <c r="C135" i="3"/>
  <c r="F3" i="64"/>
  <c r="E29" i="73"/>
  <c r="C149" i="1"/>
  <c r="C136" i="1"/>
  <c r="A1" i="70"/>
  <c r="A1" i="24"/>
  <c r="H4" i="66"/>
  <c r="G4" i="66"/>
  <c r="F4" i="66"/>
  <c r="E4" i="66"/>
  <c r="D3" i="66"/>
  <c r="C1" i="79"/>
  <c r="A47" i="71"/>
  <c r="D4" i="71"/>
  <c r="D14" i="71" s="1"/>
  <c r="D27" i="71" s="1"/>
  <c r="D37" i="71" s="1"/>
  <c r="C4" i="71"/>
  <c r="C14" i="71" s="1"/>
  <c r="C27" i="71" s="1"/>
  <c r="C37" i="71" s="1"/>
  <c r="B4" i="71"/>
  <c r="B14" i="71" s="1"/>
  <c r="B27" i="71" s="1"/>
  <c r="B37" i="71" s="1"/>
  <c r="D3" i="64"/>
  <c r="D4" i="62"/>
  <c r="E4" i="62" s="1"/>
  <c r="A12" i="75"/>
  <c r="A11" i="76" s="1"/>
  <c r="H18" i="66"/>
  <c r="G18" i="66"/>
  <c r="F18" i="66"/>
  <c r="E18" i="66"/>
  <c r="D18" i="66"/>
  <c r="H16" i="66"/>
  <c r="G16" i="66"/>
  <c r="H12" i="66"/>
  <c r="G12" i="66"/>
  <c r="H9" i="66"/>
  <c r="G9" i="66"/>
  <c r="F9" i="66"/>
  <c r="E9" i="66"/>
  <c r="D9" i="66"/>
  <c r="H6" i="66"/>
  <c r="G6" i="66"/>
  <c r="F6" i="66"/>
  <c r="E6" i="66"/>
  <c r="D6" i="66"/>
  <c r="D30" i="88"/>
  <c r="C30" i="88"/>
  <c r="C52" i="79"/>
  <c r="C38" i="79"/>
  <c r="C31" i="79"/>
  <c r="C20" i="79"/>
  <c r="C131" i="3"/>
  <c r="C116" i="3"/>
  <c r="E17" i="61"/>
  <c r="C17" i="61"/>
  <c r="C132" i="1"/>
  <c r="C81" i="1"/>
  <c r="C76" i="1"/>
  <c r="C73" i="1"/>
  <c r="C68" i="1"/>
  <c r="C64" i="1"/>
  <c r="C58" i="1"/>
  <c r="O12" i="24" s="1"/>
  <c r="I12" i="24" s="1"/>
  <c r="O11" i="24"/>
  <c r="C47" i="1"/>
  <c r="O10" i="24" s="1"/>
  <c r="C35" i="1"/>
  <c r="C20" i="1"/>
  <c r="O7" i="24" s="1"/>
  <c r="C7" i="24" s="1"/>
  <c r="C13" i="1"/>
  <c r="C6" i="73"/>
  <c r="E30" i="61"/>
  <c r="C24" i="61"/>
  <c r="C24" i="73"/>
  <c r="C46" i="79"/>
  <c r="C8" i="79"/>
  <c r="E19" i="89"/>
  <c r="F19" i="89"/>
  <c r="D19" i="89"/>
  <c r="C19" i="89"/>
  <c r="G18" i="89"/>
  <c r="G17" i="89"/>
  <c r="G16" i="89"/>
  <c r="G15" i="89"/>
  <c r="G14" i="89"/>
  <c r="G13" i="89"/>
  <c r="C8" i="78"/>
  <c r="C11" i="62"/>
  <c r="D11" i="62"/>
  <c r="E11" i="62"/>
  <c r="F8" i="62"/>
  <c r="F9" i="62"/>
  <c r="F10" i="62"/>
  <c r="F7" i="62"/>
  <c r="F6" i="62"/>
  <c r="I19" i="66"/>
  <c r="B35" i="71"/>
  <c r="E28" i="71"/>
  <c r="E30" i="71"/>
  <c r="E31" i="71"/>
  <c r="E32" i="71"/>
  <c r="E33" i="71"/>
  <c r="E34" i="71"/>
  <c r="D35" i="71"/>
  <c r="C35" i="71"/>
  <c r="E5" i="71"/>
  <c r="E7" i="71"/>
  <c r="E8" i="71"/>
  <c r="E9" i="71"/>
  <c r="E10" i="71"/>
  <c r="E11" i="71"/>
  <c r="D12" i="71"/>
  <c r="C12" i="71"/>
  <c r="B12" i="71"/>
  <c r="E6" i="71"/>
  <c r="E15" i="71"/>
  <c r="E16" i="71"/>
  <c r="E17" i="71"/>
  <c r="E18" i="71"/>
  <c r="E19" i="71"/>
  <c r="E20" i="71"/>
  <c r="E21" i="71"/>
  <c r="B22" i="71"/>
  <c r="C22" i="71"/>
  <c r="D22" i="71"/>
  <c r="E29" i="71"/>
  <c r="E38" i="71"/>
  <c r="E39" i="71"/>
  <c r="E40" i="71"/>
  <c r="E41" i="71"/>
  <c r="E42" i="71"/>
  <c r="E43" i="71"/>
  <c r="E44" i="71"/>
  <c r="B45" i="71"/>
  <c r="C45" i="71"/>
  <c r="D45" i="71"/>
  <c r="D52" i="71"/>
  <c r="D39" i="70"/>
  <c r="I7" i="66"/>
  <c r="I8" i="66"/>
  <c r="I10" i="66"/>
  <c r="I11" i="66"/>
  <c r="I13" i="66"/>
  <c r="I17" i="66"/>
  <c r="F5" i="64"/>
  <c r="F6" i="64"/>
  <c r="F7" i="64"/>
  <c r="F8" i="64"/>
  <c r="F9" i="64"/>
  <c r="F10" i="64"/>
  <c r="F12" i="64"/>
  <c r="F13" i="64"/>
  <c r="F14" i="64"/>
  <c r="F15" i="64"/>
  <c r="F16" i="64"/>
  <c r="F17" i="64"/>
  <c r="F18" i="64"/>
  <c r="F19" i="64"/>
  <c r="F20" i="64"/>
  <c r="F21" i="64"/>
  <c r="F22" i="64"/>
  <c r="F23" i="64"/>
  <c r="B24" i="64"/>
  <c r="D24" i="64"/>
  <c r="E24" i="64"/>
  <c r="F6" i="63"/>
  <c r="F7" i="63"/>
  <c r="F8" i="63"/>
  <c r="F9" i="63"/>
  <c r="F10" i="63"/>
  <c r="F11" i="63"/>
  <c r="F12" i="63"/>
  <c r="F13" i="63"/>
  <c r="F14" i="63"/>
  <c r="F15" i="63"/>
  <c r="F16" i="63"/>
  <c r="F17" i="63"/>
  <c r="F18" i="63"/>
  <c r="F19" i="63"/>
  <c r="F20" i="63"/>
  <c r="F21" i="63"/>
  <c r="F22" i="63"/>
  <c r="B23" i="63"/>
  <c r="D23" i="63"/>
  <c r="E23" i="63"/>
  <c r="C29" i="73" l="1"/>
  <c r="C30" i="61"/>
  <c r="C31" i="61" s="1"/>
  <c r="C37" i="79"/>
  <c r="C42" i="79" s="1"/>
  <c r="E20" i="66"/>
  <c r="I12" i="66"/>
  <c r="C58" i="79"/>
  <c r="I16" i="66"/>
  <c r="C57" i="126"/>
  <c r="C135" i="125"/>
  <c r="C129" i="117"/>
  <c r="C153" i="118"/>
  <c r="C89" i="121"/>
  <c r="C128" i="121"/>
  <c r="I6" i="66"/>
  <c r="F20" i="66"/>
  <c r="I18" i="66"/>
  <c r="C87" i="117"/>
  <c r="C154" i="117"/>
  <c r="C90" i="120"/>
  <c r="C155" i="120"/>
  <c r="C156" i="120" s="1"/>
  <c r="C58" i="123"/>
  <c r="E45" i="71"/>
  <c r="F11" i="62"/>
  <c r="C128" i="118"/>
  <c r="C154" i="118" s="1"/>
  <c r="C36" i="126"/>
  <c r="C41" i="126" s="1"/>
  <c r="C58" i="122"/>
  <c r="C94" i="1"/>
  <c r="E3" i="63"/>
  <c r="E3" i="64" s="1"/>
  <c r="C3" i="77"/>
  <c r="E30" i="73"/>
  <c r="C138" i="87"/>
  <c r="E17" i="24"/>
  <c r="E32" i="61"/>
  <c r="C129" i="119"/>
  <c r="J17" i="24"/>
  <c r="F17" i="24"/>
  <c r="L17" i="24"/>
  <c r="L11" i="24"/>
  <c r="H11" i="24"/>
  <c r="D11" i="24"/>
  <c r="M11" i="24"/>
  <c r="K11" i="24"/>
  <c r="G11" i="24"/>
  <c r="C11" i="24"/>
  <c r="I11" i="24"/>
  <c r="N11" i="24"/>
  <c r="J11" i="24"/>
  <c r="F11" i="24"/>
  <c r="E11" i="24"/>
  <c r="M19" i="24"/>
  <c r="E19" i="24"/>
  <c r="I19" i="24"/>
  <c r="C63" i="1"/>
  <c r="C11" i="77"/>
  <c r="E35" i="71"/>
  <c r="C155" i="117"/>
  <c r="C37" i="122"/>
  <c r="C42" i="122" s="1"/>
  <c r="C37" i="124"/>
  <c r="C42" i="124" s="1"/>
  <c r="C65" i="125"/>
  <c r="O5" i="24"/>
  <c r="I5" i="24" s="1"/>
  <c r="C7" i="128"/>
  <c r="D7" i="128" s="1"/>
  <c r="O9" i="24"/>
  <c r="M9" i="24" s="1"/>
  <c r="C10" i="73"/>
  <c r="H20" i="66"/>
  <c r="C86" i="118"/>
  <c r="C159" i="118" s="1"/>
  <c r="C65" i="121"/>
  <c r="C90" i="121" s="1"/>
  <c r="C36" i="127"/>
  <c r="C41" i="127" s="1"/>
  <c r="C135" i="105"/>
  <c r="C62" i="118"/>
  <c r="C87" i="118" s="1"/>
  <c r="O6" i="24"/>
  <c r="C6" i="24" s="1"/>
  <c r="C8" i="128"/>
  <c r="D8" i="128" s="1"/>
  <c r="E8" i="128" s="1"/>
  <c r="C7" i="73"/>
  <c r="D20" i="66"/>
  <c r="C62" i="117"/>
  <c r="C159" i="117" s="1"/>
  <c r="C65" i="120"/>
  <c r="C91" i="120" s="1"/>
  <c r="C154" i="121"/>
  <c r="C37" i="123"/>
  <c r="C42" i="123" s="1"/>
  <c r="F20" i="24"/>
  <c r="N19" i="24"/>
  <c r="F19" i="24"/>
  <c r="G19" i="24"/>
  <c r="K19" i="24"/>
  <c r="C19" i="24"/>
  <c r="J19" i="24"/>
  <c r="H19" i="24"/>
  <c r="L19" i="24"/>
  <c r="D31" i="128"/>
  <c r="I9" i="66"/>
  <c r="C118" i="87"/>
  <c r="C62" i="87"/>
  <c r="G19" i="89"/>
  <c r="C109" i="125"/>
  <c r="C90" i="125"/>
  <c r="C109" i="105"/>
  <c r="C90" i="105"/>
  <c r="C65" i="105"/>
  <c r="C155" i="119"/>
  <c r="C156" i="3"/>
  <c r="C130" i="3"/>
  <c r="E22" i="71"/>
  <c r="E12" i="71"/>
  <c r="F23" i="63"/>
  <c r="E31" i="61"/>
  <c r="C32" i="61"/>
  <c r="D13" i="76"/>
  <c r="C130" i="116"/>
  <c r="C63" i="116"/>
  <c r="N20" i="24"/>
  <c r="H17" i="24"/>
  <c r="M17" i="24"/>
  <c r="I16" i="24"/>
  <c r="I17" i="24"/>
  <c r="N17" i="24"/>
  <c r="H18" i="24"/>
  <c r="K16" i="24"/>
  <c r="H20" i="24"/>
  <c r="E16" i="24"/>
  <c r="M16" i="24"/>
  <c r="J20" i="24"/>
  <c r="G16" i="24"/>
  <c r="C16" i="24"/>
  <c r="L20" i="24"/>
  <c r="L18" i="24"/>
  <c r="C157" i="1"/>
  <c r="B14" i="76" s="1"/>
  <c r="E20" i="24"/>
  <c r="I20" i="24"/>
  <c r="M20" i="24"/>
  <c r="G20" i="24"/>
  <c r="K20" i="24"/>
  <c r="C20" i="24"/>
  <c r="E18" i="24"/>
  <c r="I18" i="24"/>
  <c r="M18" i="24"/>
  <c r="F18" i="24"/>
  <c r="J18" i="24"/>
  <c r="N18" i="24"/>
  <c r="G18" i="24"/>
  <c r="K18" i="24"/>
  <c r="C18" i="24"/>
  <c r="D25" i="24"/>
  <c r="G17" i="24"/>
  <c r="K17" i="24"/>
  <c r="C17" i="24"/>
  <c r="H16" i="24"/>
  <c r="L16" i="24"/>
  <c r="F16" i="24"/>
  <c r="J16" i="24"/>
  <c r="N16" i="24"/>
  <c r="C88" i="1"/>
  <c r="C33" i="61"/>
  <c r="C88" i="117"/>
  <c r="C86" i="87"/>
  <c r="C88" i="116"/>
  <c r="D14" i="76"/>
  <c r="F24" i="64"/>
  <c r="G20" i="66"/>
  <c r="C58" i="124"/>
  <c r="C156" i="116"/>
  <c r="O25" i="24"/>
  <c r="C65" i="119"/>
  <c r="C90" i="119"/>
  <c r="E31" i="128"/>
  <c r="C158" i="118" l="1"/>
  <c r="D7" i="76"/>
  <c r="D15" i="76"/>
  <c r="C136" i="125"/>
  <c r="I20" i="66"/>
  <c r="C155" i="121"/>
  <c r="C131" i="1"/>
  <c r="B13" i="76" s="1"/>
  <c r="E13" i="76" s="1"/>
  <c r="E33" i="61"/>
  <c r="C160" i="117"/>
  <c r="C139" i="87"/>
  <c r="J6" i="24"/>
  <c r="D22" i="128"/>
  <c r="N6" i="24"/>
  <c r="E6" i="24"/>
  <c r="H6" i="24"/>
  <c r="F6" i="24"/>
  <c r="C156" i="119"/>
  <c r="I9" i="24"/>
  <c r="N25" i="24"/>
  <c r="I6" i="24"/>
  <c r="L6" i="24"/>
  <c r="G6" i="24"/>
  <c r="K6" i="24"/>
  <c r="J9" i="24"/>
  <c r="G9" i="24"/>
  <c r="H9" i="24"/>
  <c r="N9" i="24"/>
  <c r="K9" i="24"/>
  <c r="L9" i="24"/>
  <c r="F9" i="24"/>
  <c r="E9" i="24"/>
  <c r="H5" i="24"/>
  <c r="L5" i="24"/>
  <c r="M5" i="24"/>
  <c r="K5" i="24"/>
  <c r="C22" i="128"/>
  <c r="N5" i="24"/>
  <c r="E5" i="24"/>
  <c r="O8" i="24"/>
  <c r="C9" i="73"/>
  <c r="C18" i="73" s="1"/>
  <c r="G5" i="24"/>
  <c r="J5" i="24"/>
  <c r="C5" i="24"/>
  <c r="B6" i="76"/>
  <c r="M6" i="24"/>
  <c r="D6" i="24"/>
  <c r="C9" i="24"/>
  <c r="D9" i="24"/>
  <c r="C91" i="125"/>
  <c r="B7" i="76"/>
  <c r="E7" i="76" s="1"/>
  <c r="C23" i="128"/>
  <c r="D23" i="128" s="1"/>
  <c r="E23" i="128" s="1"/>
  <c r="C87" i="87"/>
  <c r="C165" i="116"/>
  <c r="D5" i="24"/>
  <c r="F5" i="24"/>
  <c r="C136" i="105"/>
  <c r="C157" i="116"/>
  <c r="E7" i="128"/>
  <c r="E22" i="128" s="1"/>
  <c r="C91" i="105"/>
  <c r="C91" i="119"/>
  <c r="C157" i="3"/>
  <c r="C89" i="116"/>
  <c r="I25" i="24"/>
  <c r="H25" i="24"/>
  <c r="E14" i="76"/>
  <c r="M25" i="24"/>
  <c r="L25" i="24"/>
  <c r="C166" i="1"/>
  <c r="C25" i="24"/>
  <c r="F25" i="24"/>
  <c r="G25" i="24"/>
  <c r="E25" i="24"/>
  <c r="J25" i="24"/>
  <c r="K25" i="24"/>
  <c r="C166" i="116"/>
  <c r="C158" i="1" l="1"/>
  <c r="B15" i="76" s="1"/>
  <c r="E15" i="76" s="1"/>
  <c r="I14" i="24"/>
  <c r="I26" i="24" s="1"/>
  <c r="M14" i="24"/>
  <c r="M26" i="24" s="1"/>
  <c r="H14" i="24"/>
  <c r="H26" i="24" s="1"/>
  <c r="G14" i="24"/>
  <c r="G26" i="24" s="1"/>
  <c r="F14" i="24"/>
  <c r="F26" i="24" s="1"/>
  <c r="J14" i="24"/>
  <c r="J26" i="24" s="1"/>
  <c r="L14" i="24"/>
  <c r="L26" i="24" s="1"/>
  <c r="N14" i="24"/>
  <c r="N26" i="24" s="1"/>
  <c r="E24" i="128"/>
  <c r="E30" i="128" s="1"/>
  <c r="E35" i="128" s="1"/>
  <c r="E37" i="128" s="1"/>
  <c r="C89" i="1"/>
  <c r="B8" i="76" s="1"/>
  <c r="C165" i="1"/>
  <c r="E31" i="73"/>
  <c r="D6" i="76"/>
  <c r="E6" i="76" s="1"/>
  <c r="C30" i="73"/>
  <c r="D8" i="76" s="1"/>
  <c r="C31" i="73"/>
  <c r="D14" i="24"/>
  <c r="D26" i="24" s="1"/>
  <c r="D24" i="128"/>
  <c r="D30" i="128" s="1"/>
  <c r="D35" i="128" s="1"/>
  <c r="D37" i="128" s="1"/>
  <c r="C14" i="24"/>
  <c r="C26" i="24" s="1"/>
  <c r="E8" i="24"/>
  <c r="O14" i="24"/>
  <c r="O26" i="24" s="1"/>
  <c r="C24" i="128"/>
  <c r="C30" i="128" s="1"/>
  <c r="C35" i="128" s="1"/>
  <c r="C37" i="128" s="1"/>
  <c r="E8" i="76" l="1"/>
  <c r="K8" i="24"/>
  <c r="K14" i="24" s="1"/>
  <c r="K26" i="24" s="1"/>
  <c r="E14" i="24"/>
  <c r="E26" i="24" s="1"/>
  <c r="C4" i="73"/>
  <c r="C4" i="61"/>
</calcChain>
</file>

<file path=xl/sharedStrings.xml><?xml version="1.0" encoding="utf-8"?>
<sst xmlns="http://schemas.openxmlformats.org/spreadsheetml/2006/main" count="5990" uniqueCount="768">
  <si>
    <t>Beruházási (felhalmozási) kiadások előirányzata beruházásonként</t>
  </si>
  <si>
    <t>Felújítási kiadások előirányzata felújításonként</t>
  </si>
  <si>
    <t>Vállalkozási maradvány igénybevétele</t>
  </si>
  <si>
    <t>Adatszolgáltatás 
az elismert tartozásállományról</t>
  </si>
  <si>
    <t>Többéves kihatással járó döntések számszerűsítése évenkénti bontásban és összesítve célok szerint</t>
  </si>
  <si>
    <t>Működési célú finanszírozási kiadások
(hiteltörlesztés, értékpapír vásárlás, stb.)</t>
  </si>
  <si>
    <t>Felhalmozási célú finanszírozási kiadások
(hiteltörlesztés, értékpapír vásárlás, stb.)</t>
  </si>
  <si>
    <t>Az önkormányzat által adott közvetett támogatások
(kedvezmények)</t>
  </si>
  <si>
    <t>Eszközök hasznosítása utáni kedvezmény, mentesség</t>
  </si>
  <si>
    <t>Helyiségek hasznosítása utáni kedvezmény, mentesség</t>
  </si>
  <si>
    <t>Felhalmozási bevételek</t>
  </si>
  <si>
    <t>Finanszírozási bevételek</t>
  </si>
  <si>
    <t xml:space="preserve"> Egyéb működési célú kiadások</t>
  </si>
  <si>
    <t>Finanszírozási kiadások</t>
  </si>
  <si>
    <t>Támogatás összge</t>
  </si>
  <si>
    <t>B E V É T E L E K</t>
  </si>
  <si>
    <t>Sor-szám</t>
  </si>
  <si>
    <t>Bevételi jogcím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</si>
  <si>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</si>
  <si>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</si>
  <si>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</si>
  <si>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</si>
  <si>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</si>
  <si>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</si>
  <si>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</si>
  <si>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</si>
  <si>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</si>
  <si>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</si>
  <si>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</si>
  <si>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</si>
  <si>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</si>
  <si>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</si>
  <si>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</si>
  <si>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</si>
  <si>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</si>
  <si>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</si>
  <si>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</si>
  <si>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</si>
  <si>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</si>
  <si>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</si>
  <si>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</si>
  <si>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</si>
  <si>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</si>
  <si>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</si>
  <si>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</si>
  <si>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</si>
  <si>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</si>
  <si>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K I A D Á S O K</t>
  </si>
  <si>
    <t>Kiadási jogcímek</t>
  </si>
  <si>
    <t>Személyi  juttatások</t>
  </si>
  <si>
    <t>Tartalékok</t>
  </si>
  <si>
    <t>Összesen</t>
  </si>
  <si>
    <t>Összesen:</t>
  </si>
  <si>
    <t>01</t>
  </si>
  <si>
    <t>Ezer forintban !</t>
  </si>
  <si>
    <t>Előirányzat-csoport, kiemelt előirányzat megnevezése</t>
  </si>
  <si>
    <t>Előirányzat</t>
  </si>
  <si>
    <t>Bevételek</t>
  </si>
  <si>
    <t>Kiadások</t>
  </si>
  <si>
    <t>Egyéb fejlesztési célú kiadások</t>
  </si>
  <si>
    <t>02</t>
  </si>
  <si>
    <t>03</t>
  </si>
  <si>
    <t>Megnevezés</t>
  </si>
  <si>
    <t>Személyi juttatások</t>
  </si>
  <si>
    <t>ÖSSZESEN:</t>
  </si>
  <si>
    <t>Beruházás  megnevezése</t>
  </si>
  <si>
    <t>Teljes költség</t>
  </si>
  <si>
    <t>Kivitelezés kezdési és befejezési éve</t>
  </si>
  <si>
    <t>Felújítás  megnevezése</t>
  </si>
  <si>
    <t>Kiadás vonzata évenként</t>
  </si>
  <si>
    <t>Sor-
szám</t>
  </si>
  <si>
    <t>............................</t>
  </si>
  <si>
    <t>Kedvezmény nélkül elérhető bevétel</t>
  </si>
  <si>
    <t>Kedvezmények összege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</si>
  <si>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</si>
  <si>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</si>
  <si>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</si>
  <si>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</si>
  <si>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</si>
  <si>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</si>
  <si>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</si>
  <si>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</si>
  <si>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</si>
  <si>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</si>
  <si>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</si>
  <si>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</si>
  <si>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Kötelezettség jogcíme</t>
  </si>
  <si>
    <t>Köt. váll.
 éve</t>
  </si>
  <si>
    <t>3.1.</t>
  </si>
  <si>
    <t>3.2.</t>
  </si>
  <si>
    <t>3.3.</t>
  </si>
  <si>
    <t>3.4.</t>
  </si>
  <si>
    <t>5.1.</t>
  </si>
  <si>
    <t>5.2.</t>
  </si>
  <si>
    <t>5.3.</t>
  </si>
  <si>
    <t>6.1.</t>
  </si>
  <si>
    <t>6.2.</t>
  </si>
  <si>
    <t>7.1.</t>
  </si>
  <si>
    <t>7.2.</t>
  </si>
  <si>
    <t>1.1.</t>
  </si>
  <si>
    <t>1.2.</t>
  </si>
  <si>
    <t>1.3.</t>
  </si>
  <si>
    <t>1.4.</t>
  </si>
  <si>
    <t>1.6.</t>
  </si>
  <si>
    <t>1.7.</t>
  </si>
  <si>
    <t>2.1.</t>
  </si>
  <si>
    <t>2.2.</t>
  </si>
  <si>
    <t>2.3.</t>
  </si>
  <si>
    <t>2.4.</t>
  </si>
  <si>
    <t>2.5.</t>
  </si>
  <si>
    <t>Bevételek összesen:</t>
  </si>
  <si>
    <t>Kiadások összesen:</t>
  </si>
  <si>
    <t>Egyenleg</t>
  </si>
  <si>
    <t>1.5</t>
  </si>
  <si>
    <t>1.8.</t>
  </si>
  <si>
    <t>1.9.</t>
  </si>
  <si>
    <t>1.10.</t>
  </si>
  <si>
    <t>1.11.</t>
  </si>
  <si>
    <t>2.6.</t>
  </si>
  <si>
    <t>1.12.</t>
  </si>
  <si>
    <t>2.7.</t>
  </si>
  <si>
    <t>Lakosság részére lakásépítéshez nyújtott kölcsön elengedése</t>
  </si>
  <si>
    <t>Lakosság részére lakásfelújításhoz nyújtott kölcsön elengedése</t>
  </si>
  <si>
    <t>Gépjárműadóból biztosított kedvezmény, mentesség</t>
  </si>
  <si>
    <t>Egyéb kedvezmény</t>
  </si>
  <si>
    <t>Egyéb kölcsön elengedése</t>
  </si>
  <si>
    <t>Támogatott szervezet neve</t>
  </si>
  <si>
    <t>Támogatás célja</t>
  </si>
  <si>
    <t>30.</t>
  </si>
  <si>
    <t>31.</t>
  </si>
  <si>
    <t>32.</t>
  </si>
  <si>
    <t>33.</t>
  </si>
  <si>
    <t>Források</t>
  </si>
  <si>
    <t>Saját erő</t>
  </si>
  <si>
    <t>EU-s forrás</t>
  </si>
  <si>
    <t>Hitel</t>
  </si>
  <si>
    <t>Egyéb forrás</t>
  </si>
  <si>
    <t>Kiadások, költségek</t>
  </si>
  <si>
    <t>Források összesen:</t>
  </si>
  <si>
    <t>EU-s projekt neve, azonosítója:</t>
  </si>
  <si>
    <t>Támogatott neve</t>
  </si>
  <si>
    <t>Dologi  kiadások</t>
  </si>
  <si>
    <t>Személyi jellegű</t>
  </si>
  <si>
    <t>Beruházások, beszerzések</t>
  </si>
  <si>
    <t>Szolgáltatások igénybe vétele</t>
  </si>
  <si>
    <t>Adminisztratív költségek</t>
  </si>
  <si>
    <t>- saját erőből központi támogatás</t>
  </si>
  <si>
    <t>Összesen (1+4+7+9+11)</t>
  </si>
  <si>
    <t>Társfinanszírozás</t>
  </si>
  <si>
    <t>Hozzájárulás  (E Ft)</t>
  </si>
  <si>
    <t>1.5.</t>
  </si>
  <si>
    <t>11.1.</t>
  </si>
  <si>
    <t>11.2.</t>
  </si>
  <si>
    <t>Költségvetési rendelet űrlapjainak összefüggései:</t>
  </si>
  <si>
    <t>1. sz. táblázat</t>
  </si>
  <si>
    <t>2. sz. táblázat</t>
  </si>
  <si>
    <t>3. sz. táblázat</t>
  </si>
  <si>
    <t>ELTÉRÉS</t>
  </si>
  <si>
    <t>Rövid lejáratú hitelek törlesztése</t>
  </si>
  <si>
    <t>Hosszú lejáratú hitelek törlesztése</t>
  </si>
  <si>
    <t>I. Működési célú bevételek és kiadások mérlege
(Önkormányzati szinten)</t>
  </si>
  <si>
    <t>II. Felhalmozási célú bevételek és kiadások mérlege
(Önkormányzati szinten)</t>
  </si>
  <si>
    <t>Helyi adóból biztosított kedvezmény, mentesség összesen</t>
  </si>
  <si>
    <t xml:space="preserve">-ebből:            Építményadó </t>
  </si>
  <si>
    <t xml:space="preserve">Telekadó </t>
  </si>
  <si>
    <t xml:space="preserve">Magánszemélyek kommunális adója </t>
  </si>
  <si>
    <t xml:space="preserve">Idegenforgalmi adó tartózkodás után </t>
  </si>
  <si>
    <t xml:space="preserve">Idegenforgalmi adó épület után </t>
  </si>
  <si>
    <t xml:space="preserve">Iparűzési adó állandó jelleggel végzett iparűzési tevékenység után </t>
  </si>
  <si>
    <t>Ellátottak térítési díjának méltányosságból történő elengedése</t>
  </si>
  <si>
    <t>Ellátottak kártérítésének méltányosságból történő elengedése</t>
  </si>
  <si>
    <t>Költségvetési hiány:</t>
  </si>
  <si>
    <t>Költségvetési többlet:</t>
  </si>
  <si>
    <t>3.5.</t>
  </si>
  <si>
    <t>3.6.</t>
  </si>
  <si>
    <t xml:space="preserve">4. </t>
  </si>
  <si>
    <t>Közhatalmi bevételek</t>
  </si>
  <si>
    <t>5.4.</t>
  </si>
  <si>
    <t>5.5.</t>
  </si>
  <si>
    <t>5.6.</t>
  </si>
  <si>
    <t>5.7.</t>
  </si>
  <si>
    <t>5.8.</t>
  </si>
  <si>
    <t xml:space="preserve">7. </t>
  </si>
  <si>
    <t>8.1.</t>
  </si>
  <si>
    <t>8.2.</t>
  </si>
  <si>
    <t>Munkaadókat terhelő járulékok és szociális hozzájárulási adó</t>
  </si>
  <si>
    <t>Ellátottak pénzbeli juttatásai</t>
  </si>
  <si>
    <t>Egyéb működési célú kiadások</t>
  </si>
  <si>
    <t>1.13.</t>
  </si>
  <si>
    <t>Felújítások</t>
  </si>
  <si>
    <t>2.8.</t>
  </si>
  <si>
    <t>2.9.</t>
  </si>
  <si>
    <t>2.10.</t>
  </si>
  <si>
    <t>Értékpapír vásárlása, visszavásárlása</t>
  </si>
  <si>
    <t>Forgatási célú belföldi, külföldi értékpapírok vásárlása</t>
  </si>
  <si>
    <t>Betét elhelyezése</t>
  </si>
  <si>
    <t>Hitelek törlesztése</t>
  </si>
  <si>
    <t>Befektetési célú belföldi, külföldi értékpapírok vásárlása</t>
  </si>
  <si>
    <t>Bevételi jogcímek</t>
  </si>
  <si>
    <t>MEGNEVEZÉS</t>
  </si>
  <si>
    <t>ÖSSZES KÖTELEZETTSÉG</t>
  </si>
  <si>
    <t>SAJÁT BEVÉTELEK ÖSSZESEN*</t>
  </si>
  <si>
    <t>Fejlesztési cél leírása</t>
  </si>
  <si>
    <t>ADÓSSÁGOT KELETKEZTETŐ ÜGYLETEK VÁRHATÓ EGYÜTTES ÖSSZEGE</t>
  </si>
  <si>
    <t>Nem kötelező!</t>
  </si>
  <si>
    <t>Feladat megnevezése</t>
  </si>
  <si>
    <t>Költségvetési szerv megnevezése</t>
  </si>
  <si>
    <t>Száma</t>
  </si>
  <si>
    <t>Közfoglalkoztatottak létszáma (fő)</t>
  </si>
  <si>
    <t>Költségvetési szerv I.</t>
  </si>
  <si>
    <t>Beruházási kiadások beruházásonként</t>
  </si>
  <si>
    <t>Felújítási kiadások felújításonként</t>
  </si>
  <si>
    <t>Egyéb (Pl.: garancia és kezességvállalás, stb.)</t>
  </si>
  <si>
    <t xml:space="preserve">Tartozásállomány megnevezése </t>
  </si>
  <si>
    <t>30 nap 
alatti
állomány</t>
  </si>
  <si>
    <t>30-60 nap 
közötti 
állomány</t>
  </si>
  <si>
    <t>60 napon 
túli 
állomány</t>
  </si>
  <si>
    <t>Át-ütemezett</t>
  </si>
  <si>
    <t>Állammal szembeni tartozások</t>
  </si>
  <si>
    <t>Központi költségvetéssel szemben fennálló tartozás</t>
  </si>
  <si>
    <t>Elkülönített állami pénzalapokkal szembeni tartozás</t>
  </si>
  <si>
    <t>TB alapokkal szembeni tartozás</t>
  </si>
  <si>
    <t>Egyéb tartozásállomány</t>
  </si>
  <si>
    <t>Fejlesztés várható kiadása</t>
  </si>
  <si>
    <t>*Az adósságot keletkeztető ügyletekhez történő hozzájárulás részletes szabályairól szóló 353/2011. (XII.31.) Korm. Rendelet 2.§ (1) bekezdése alapján.</t>
  </si>
  <si>
    <t xml:space="preserve">   Költségvetési maradvány igénybevétele </t>
  </si>
  <si>
    <t xml:space="preserve">   Vállalkozási maradvány igénybevétele </t>
  </si>
  <si>
    <t>Beruházások</t>
  </si>
  <si>
    <t>Ezer forintban</t>
  </si>
  <si>
    <t>8.3.</t>
  </si>
  <si>
    <t>Egyéb felhalmozási kiadások</t>
  </si>
  <si>
    <t xml:space="preserve">   Betét visszavonásából származó bevétel </t>
  </si>
  <si>
    <t xml:space="preserve">   Egyéb belső finanszírozási bevételek</t>
  </si>
  <si>
    <t xml:space="preserve">Dologi kiadások </t>
  </si>
  <si>
    <t>Kölcsön törlesztése</t>
  </si>
  <si>
    <t>Tárgyévi  hiány:</t>
  </si>
  <si>
    <t>Tárgyévi  többlet:</t>
  </si>
  <si>
    <t>Költségvetési maradvány igénybevétele</t>
  </si>
  <si>
    <t xml:space="preserve">Vállalkozási maradvány igénybevétele </t>
  </si>
  <si>
    <t xml:space="preserve">Betét visszavonásából származó bevétel </t>
  </si>
  <si>
    <t>Értékpapír értékesítése</t>
  </si>
  <si>
    <t>Egyéb belső finanszírozási bevételek</t>
  </si>
  <si>
    <t>Hiány külső finanszírozásának bevételei (20+…+24 )</t>
  </si>
  <si>
    <t>Hosszú lejáratú hitelek, kölcsönök felvétele</t>
  </si>
  <si>
    <t>Likviditási célú hitelek, kölcsönök felvétele</t>
  </si>
  <si>
    <t>Rövid lejáratú hitelek, kölcsönök felvétele</t>
  </si>
  <si>
    <t>Értékpapírok kibocsátása</t>
  </si>
  <si>
    <t>Egyéb külső finanszírozási bevételek</t>
  </si>
  <si>
    <t>Hiány belső finanszírozás bevételei ( 14+…+18)</t>
  </si>
  <si>
    <t>Az önkormányzati vagyon és az önkormányzatot megillető vagyoni értékű jog értékesítéséből és hasznosításából származó bevétel</t>
  </si>
  <si>
    <t>Bírság-, pótlék- és díjbevétel</t>
  </si>
  <si>
    <t>Tárgyi eszköz és az immateriális jószág, részvény, részesedés, vállalat értékesítéséből vagy privatizációból származó bevétel</t>
  </si>
  <si>
    <t>Évek</t>
  </si>
  <si>
    <t>Önkormányzat működési támogatásai (1.1.+…+.1.6.)</t>
  </si>
  <si>
    <t>Helyi önkormányzatok működésének általános támogatása</t>
  </si>
  <si>
    <t>Önkormányzatok egyes köznevelési feladatainak támogatása</t>
  </si>
  <si>
    <t>Önkormányzatok szociális és gyermekjóléti feladatainak támogatása</t>
  </si>
  <si>
    <t>Önkormányzatok kulturális feladatainak támogatása</t>
  </si>
  <si>
    <t>Működési célú támogatások államháztartáson belülről (2.1.+…+.2.5.)</t>
  </si>
  <si>
    <t>Elvonások és befizetések bevételei</t>
  </si>
  <si>
    <t xml:space="preserve">Működési célú garancia- és kezességvállalásból megtérülések </t>
  </si>
  <si>
    <t xml:space="preserve">Egyéb működési célú támogatások bevételei </t>
  </si>
  <si>
    <t>2.5.-ből EU-s támogatás</t>
  </si>
  <si>
    <t>Felhalmozási célú támogatások államháztartáson belülről (3.1.+…+3.5.)</t>
  </si>
  <si>
    <t>Felhalmozási célú önkormányzati támogatások</t>
  </si>
  <si>
    <t>Felhalmozási célú garancia- és kezességvállalásból megtérülések</t>
  </si>
  <si>
    <t>Egyéb felhalmozási célú támogatások bevételei</t>
  </si>
  <si>
    <t>3.5.-ből EU-s támogatás</t>
  </si>
  <si>
    <t>Közhatalmi bevételek (4.1.+4.2.+4.3.+4.4.)</t>
  </si>
  <si>
    <t>4.1.</t>
  </si>
  <si>
    <t>4.1.1.</t>
  </si>
  <si>
    <t>4.1.2.</t>
  </si>
  <si>
    <t>4.2.</t>
  </si>
  <si>
    <t>4.3.</t>
  </si>
  <si>
    <t>4.4.</t>
  </si>
  <si>
    <t>- Vagyoni típusú adók</t>
  </si>
  <si>
    <t>- Termékek és szolgáltatások adói</t>
  </si>
  <si>
    <t>Gépjárműadó</t>
  </si>
  <si>
    <t>Egyéb áruhasználati és szolgáltatási adók</t>
  </si>
  <si>
    <t>Egyéb közhatalmi bevételek</t>
  </si>
  <si>
    <t>5.9.</t>
  </si>
  <si>
    <t>5.10.</t>
  </si>
  <si>
    <t>Készletértékesítés ellenértéke</t>
  </si>
  <si>
    <t>Szolgáltatások ellenértéke</t>
  </si>
  <si>
    <t>Közvetített szolgáltatások értéke</t>
  </si>
  <si>
    <t>Tulajdonosi bevételek</t>
  </si>
  <si>
    <t>Ellátási díjak</t>
  </si>
  <si>
    <t xml:space="preserve">Kiszámlázott általános forgalmi adó </t>
  </si>
  <si>
    <t>Általános forgalmi adó visszatérítése</t>
  </si>
  <si>
    <t>Kamatbevételek</t>
  </si>
  <si>
    <t>Egyéb pénzügyi műveletek bevételei</t>
  </si>
  <si>
    <t>Egyéb működési bevételek</t>
  </si>
  <si>
    <t>Felhalmozási bevételek (6.1.+…+6.5.)</t>
  </si>
  <si>
    <t>6.3.</t>
  </si>
  <si>
    <t>6.4.</t>
  </si>
  <si>
    <t>6.5.</t>
  </si>
  <si>
    <t>Immateriális javak értékesítése</t>
  </si>
  <si>
    <t>Ingatlanok értékesítése</t>
  </si>
  <si>
    <t>Egyéb tárgyi eszközök értékesítése</t>
  </si>
  <si>
    <t>Részesedések értékesítése</t>
  </si>
  <si>
    <t>Részesedések megszűnéséhez kapcsolódó bevételek</t>
  </si>
  <si>
    <t>Működési célú átvett pénzeszközök (7.1. + … + 7.3.)</t>
  </si>
  <si>
    <t>Működési célú garancia- és kezességvállalásból megtérülések ÁH-n kívülről</t>
  </si>
  <si>
    <t>Egyéb működési célú átvett pénzeszköz</t>
  </si>
  <si>
    <t>7.3.-ból EU-s támogatás (közvetlen)</t>
  </si>
  <si>
    <t>7.3.</t>
  </si>
  <si>
    <t>7.4.</t>
  </si>
  <si>
    <t>Felhalmozási célú átvett pénzeszközök (8.1.+8.2.+8.3.)</t>
  </si>
  <si>
    <t>8.4.</t>
  </si>
  <si>
    <t>Felhalm. célú garancia- és kezességvállalásból megtérülések ÁH-n kívülről</t>
  </si>
  <si>
    <t>Egyéb felhalmozási célú átvett pénzeszköz</t>
  </si>
  <si>
    <t>8.3.-ból EU-s támogatás (közvetlen)</t>
  </si>
  <si>
    <t>KÖLTSÉGVETÉSI BEVÉTELEK ÖSSZESEN: (1+…+8)</t>
  </si>
  <si>
    <t xml:space="preserve">   10.</t>
  </si>
  <si>
    <t>Hitel-, kölcsönfelvétel államháztartáson kívülről  (10.1.+10.3.)</t>
  </si>
  <si>
    <t>Hosszú lejáratú  hitelek, kölcsönök felvétele</t>
  </si>
  <si>
    <t>Likviditási célú  hitelek, kölcsönök felvétele pénzügyi vállalkozástól</t>
  </si>
  <si>
    <t xml:space="preserve">    Rövid lejáratú  hitelek, kölcsönök felvétele</t>
  </si>
  <si>
    <t xml:space="preserve">   11.</t>
  </si>
  <si>
    <t>Belföldi értékpapírok bevételei (11.1. +…+ 11.4.)</t>
  </si>
  <si>
    <t>Forgatási célú belföldi értékpapírok beváltása,  értékesítése</t>
  </si>
  <si>
    <t>Forgatási célú belföldi értékpapírok kibocsátása</t>
  </si>
  <si>
    <t>Befektetési célú belföldi értékpapírok beváltása,  értékesítése</t>
  </si>
  <si>
    <t>Befektetési célú belföldi értékpapírok kibocsátása</t>
  </si>
  <si>
    <t xml:space="preserve">    12.</t>
  </si>
  <si>
    <t>Maradvány igénybevétele (12.1. + 12.2.)</t>
  </si>
  <si>
    <t>Előző év költségvetési maradványának igénybevétele</t>
  </si>
  <si>
    <t>Előző év vállalkozási maradványának igénybevétele</t>
  </si>
  <si>
    <t xml:space="preserve">    13.</t>
  </si>
  <si>
    <t>Belföldi finanszírozás bevételei (13.1. + … + 13.3.)</t>
  </si>
  <si>
    <t>Államháztartáson belüli megelőlegezések</t>
  </si>
  <si>
    <t>Államháztartáson belüli megelőlegezések törlesztése</t>
  </si>
  <si>
    <t>Betétek megszüntetése</t>
  </si>
  <si>
    <t xml:space="preserve">    14.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</si>
  <si>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</si>
  <si>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</si>
  <si>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</si>
  <si>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</si>
  <si>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</si>
  <si>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</si>
  <si>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</si>
  <si>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</si>
  <si>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</si>
  <si>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Adóssághoz nem kapcsolódó származékos ügyletek bevételei</t>
  </si>
  <si>
    <t xml:space="preserve">    16.</t>
  </si>
  <si>
    <t>10.1.</t>
  </si>
  <si>
    <t>11.3.</t>
  </si>
  <si>
    <t>11.4.</t>
  </si>
  <si>
    <t>12.1.</t>
  </si>
  <si>
    <t>12.2.</t>
  </si>
  <si>
    <t>13.1.</t>
  </si>
  <si>
    <t>13.2.</t>
  </si>
  <si>
    <t>13.3.</t>
  </si>
  <si>
    <t>Külföldi finanszírozás bevételei (14.1.+…14.4.)</t>
  </si>
  <si>
    <t>10.2.</t>
  </si>
  <si>
    <t>10.3.</t>
  </si>
  <si>
    <t xml:space="preserve">    17.</t>
  </si>
  <si>
    <t>1.14.</t>
  </si>
  <si>
    <t>1.15.</t>
  </si>
  <si>
    <t xml:space="preserve">   - Garancia- és kezességvállalásból kifizetés ÁH-n belülre</t>
  </si>
  <si>
    <t xml:space="preserve">   -Visszatérítendő támogatások, kölcsönök nyújtása ÁH-n belülre</t>
  </si>
  <si>
    <t xml:space="preserve">   - Visszatérítendő támogatások, kölcsönök törlesztése ÁH-n belülre</t>
  </si>
  <si>
    <t xml:space="preserve">   - Egyéb működési célú támogatások ÁH-n belülre</t>
  </si>
  <si>
    <t xml:space="preserve">   - Garancia és kezességvállalásból kifizetés ÁH-n kívülre</t>
  </si>
  <si>
    <t xml:space="preserve">   - Visszatérítendő támogatások, kölcsönök nyújtása ÁH-n kívülre</t>
  </si>
  <si>
    <t xml:space="preserve">   - Árkiegészítések, ártámogatások</t>
  </si>
  <si>
    <t xml:space="preserve">   - Kamattámogatások</t>
  </si>
  <si>
    <t xml:space="preserve">   - Egyéb működési célú támogatások államháztartáson kívülre</t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</si>
  <si>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</si>
  <si>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2.11.</t>
  </si>
  <si>
    <t>2.12.</t>
  </si>
  <si>
    <t>2.13.</t>
  </si>
  <si>
    <t>2.1.-ből EU-s forrásból megvalósuló beruházás</t>
  </si>
  <si>
    <t>2.3.-ból EU-s forrásból megvalósuló felújítás</t>
  </si>
  <si>
    <t xml:space="preserve">   - Egyéb felhalmozási célú támogatások államháztartáson kívülre</t>
  </si>
  <si>
    <t xml:space="preserve">   - Lakástámogatás</t>
  </si>
  <si>
    <t xml:space="preserve">   - Garancia- és kezességvállalásból kifizetés ÁH-n kívülre</t>
  </si>
  <si>
    <t xml:space="preserve">   - Egyéb felhalmozási célú támogatások ÁH-n belülre</t>
  </si>
  <si>
    <t xml:space="preserve">   - Visszatérítendő támogatások, kölcsönök nyújtása ÁH-n belülre</t>
  </si>
  <si>
    <t>Államháztartáson belüli megelőlegezések folyósítása</t>
  </si>
  <si>
    <t>Államháztartáson belüli megelőlegezések visszafizetése</t>
  </si>
  <si>
    <t>KÖLTSÉGVETÉSI, FINANSZÍROZÁSI BEVÉTELEK ÉS KIADÁSOK EGYENLEGE</t>
  </si>
  <si>
    <t>Önkormányzatok működési támogatásai</t>
  </si>
  <si>
    <t>Működési célú támogatások államháztartáson belülről</t>
  </si>
  <si>
    <t>Működési célú átvett pénzeszközök</t>
  </si>
  <si>
    <t xml:space="preserve">   Likviditási célú hitelek, kölcsönök felvétele</t>
  </si>
  <si>
    <t xml:space="preserve">   Értékpapírok bevételei</t>
  </si>
  <si>
    <t>Hiány belső finanszírozásának bevételei (15.+…+18. )</t>
  </si>
  <si>
    <t xml:space="preserve">Hiány külső finanszírozásának bevételei (20.+…+21.) </t>
  </si>
  <si>
    <t>Likviditási célú hitelek törlesztése</t>
  </si>
  <si>
    <t>Költségvetési kiadások összesen (1.+...+12.)</t>
  </si>
  <si>
    <t>Felhalmozási célú támogatások államháztartáson belülről</t>
  </si>
  <si>
    <t>1.-ből EU-s támogatás</t>
  </si>
  <si>
    <t>Felhalmozási célú átvett pénzeszközök átvétele</t>
  </si>
  <si>
    <t>4.-ből EU-s támogatás (közvetlen)</t>
  </si>
  <si>
    <t>Egyéb felhalmozási célú bevételek</t>
  </si>
  <si>
    <t>Felhalmozási célú finanszírozási bevételek összesen (13.+19.)</t>
  </si>
  <si>
    <t>1.-ből EU-s forrásból megvalósuló beruházás</t>
  </si>
  <si>
    <t>3.-ból EU-s forrásból megvalósuló felújítás</t>
  </si>
  <si>
    <t>Pénzügyi lízing kiadásai</t>
  </si>
  <si>
    <t>Felhalmozási célú finanszírozási kiadások összesen
(13.+...+24.)</t>
  </si>
  <si>
    <t>BEVÉTEL ÖSSZESEN (12+25)</t>
  </si>
  <si>
    <t>KIADÁSOK ÖSSZESEN (12+25)</t>
  </si>
  <si>
    <t xml:space="preserve"> 10.</t>
  </si>
  <si>
    <t>2.-ból EU-s támogatás</t>
  </si>
  <si>
    <t>Költségvetési bevételek összesen: (1.+3.+4.+6.+…+11.)</t>
  </si>
  <si>
    <t>Költségvetési kiadások összesen: (1.+3.+5.+...+11.)</t>
  </si>
  <si>
    <t>Összes bevétel, kiadás</t>
  </si>
  <si>
    <t>Polgármesteri /közös/ hivatal</t>
  </si>
  <si>
    <t>Kiszámlázott általános forgalmi adó</t>
  </si>
  <si>
    <t>Általános forgalmi adó visszatérülése</t>
  </si>
  <si>
    <t>Működési célú támogatások államháztartáson belülről (2.1.+…+2.3.)</t>
  </si>
  <si>
    <t>Visszatérítendő támogatások, kölcsönök visszatérülése ÁH-n belülről</t>
  </si>
  <si>
    <t>Egyéb működési célú támogatások bevételei államháztartáson belülről</t>
  </si>
  <si>
    <t>Felhalmozási célú támogatások államháztartáson belülről (4.1.+4.2.)</t>
  </si>
  <si>
    <t>Egyéb felhalmozási célú támogatások bevételei államháztartáson belülről</t>
  </si>
  <si>
    <t>Felhalmozási bevételek (5.1.+…+5.3.)</t>
  </si>
  <si>
    <t>Felhalmozási célú átvett pénzeszközök</t>
  </si>
  <si>
    <t>Költségvetési bevételek összesen (1.+…+7.)</t>
  </si>
  <si>
    <t>Finanszírozási bevételek (9.1.+…+9.3.)</t>
  </si>
  <si>
    <t>9.1.</t>
  </si>
  <si>
    <t>9.2.</t>
  </si>
  <si>
    <t>9.3.</t>
  </si>
  <si>
    <t>Irányító szervi (önkormányzati) támogatás (intézményfinanszírozás)</t>
  </si>
  <si>
    <t>BEVÉTELEK ÖSSZESEN: (8.+9.)</t>
  </si>
  <si>
    <t>Működési költségvetés kiadásai (1.1+…+1.5.)</t>
  </si>
  <si>
    <t>Felhalmozási költségvetés kiadásai (2.1.+…+2.3.)</t>
  </si>
  <si>
    <t>Kötelező feladatok bevételei, kiadásai</t>
  </si>
  <si>
    <t>Önként vállalt feladatok bevételei, kiadásai</t>
  </si>
  <si>
    <t>Működési célú támogatások ÁH-on belül</t>
  </si>
  <si>
    <t>Felhalmozási célú támogatások ÁH-on belül</t>
  </si>
  <si>
    <t>Működési bevételek</t>
  </si>
  <si>
    <t xml:space="preserve">Működési célú visszatérítendő támogatások, kölcsönök visszatérülése </t>
  </si>
  <si>
    <t>Működési célú visszatérítendő támogatások, kölcsönök igénybevétele</t>
  </si>
  <si>
    <t>Felhalmozási célú visszatérítendő támogatások, kölcsönök visszatérülése</t>
  </si>
  <si>
    <t>Felhalmozási célú visszatérítendő támogatások, kölcsönök igénybevétele</t>
  </si>
  <si>
    <t>Működési célú visszatérítendő támogatások, kölcsönök visszatér. ÁH-n kívülről</t>
  </si>
  <si>
    <t>Felhalm. célú visszatérítendő támogatások, kölcsönök visszatér. ÁH-n kívülről</t>
  </si>
  <si>
    <t>2.5.-ből        - Garancia- és kezességvállalásból kifizetés ÁH-n belülre</t>
  </si>
  <si>
    <t>Önként vállalt feladatok bevételei, kiadása</t>
  </si>
  <si>
    <t>04</t>
  </si>
  <si>
    <t xml:space="preserve">Működési célú kvi támogatások és kiegészítő támogatások </t>
  </si>
  <si>
    <t>Elszámolásból származó bevételek</t>
  </si>
  <si>
    <t>Működési bevételek (5.1.+…+ 5.11.)</t>
  </si>
  <si>
    <t>5.11.</t>
  </si>
  <si>
    <t>Biztosító által fizetett kártérítés</t>
  </si>
  <si>
    <t>4.1.3.</t>
  </si>
  <si>
    <t>- Értékesítési és forgalmi adók (iparűzési adó)</t>
  </si>
  <si>
    <t>Helyi adók  (4.1.1.+...+4.1.3.)</t>
  </si>
  <si>
    <r>
      <t xml:space="preserve">   Működési költségvetés kiadásai </t>
    </r>
    <r>
      <rPr>
        <sz val="8"/>
        <rFont val="Times New Roman CE"/>
        <charset val="238"/>
      </rPr>
      <t>(1.1+…+1.5.+1.18.)</t>
    </r>
  </si>
  <si>
    <t>1.16.</t>
  </si>
  <si>
    <t>1.17.</t>
  </si>
  <si>
    <t xml:space="preserve">   - Elvonások és befizetések</t>
  </si>
  <si>
    <t xml:space="preserve">   - Törvényi előíráson alapuló befizetések</t>
  </si>
  <si>
    <t xml:space="preserve"> - az 1.5-ből: - Előző évi elszámolásból származó befizetések</t>
  </si>
  <si>
    <t>1.18.</t>
  </si>
  <si>
    <t>1.19.</t>
  </si>
  <si>
    <t>1.20.</t>
  </si>
  <si>
    <t xml:space="preserve"> - az 1.18-ból: - Általános tartalék</t>
  </si>
  <si>
    <t xml:space="preserve">   - Céltartalék</t>
  </si>
  <si>
    <t>KÖLTSÉGVETÉSI KIADÁSOK ÖSSZESEN (1+2)</t>
  </si>
  <si>
    <t>Hitel-, kölcsöntörlesztés államháztartáson kívülre (4.1. + … + 4.3.)</t>
  </si>
  <si>
    <t>Belföldi értékpapírok kiadásai (5.1. + … + 5.6.)</t>
  </si>
  <si>
    <t>Befektetési célú belföldi értékpapírok vásárlása</t>
  </si>
  <si>
    <t>Kincstárjegyek beváltása</t>
  </si>
  <si>
    <t>Éven belüli lejáratú belföldi értékpapírok beváltása</t>
  </si>
  <si>
    <t>Belföldi kötvények beváltása</t>
  </si>
  <si>
    <t>Éven túli lejáratú belföldi értékpapírok beváltása</t>
  </si>
  <si>
    <t>Hosszú lejáratú hitelek, kölcsönök törlesztése pénzügyi vállalkozásnak</t>
  </si>
  <si>
    <t>Likviditási célú hitelek, kölcsönök törlesztése pénzügyi vállalkozásnak</t>
  </si>
  <si>
    <t>Rövid lejáratú hitelek, kölcsönök törlesztése pénzügyi vállalkozásnak</t>
  </si>
  <si>
    <t>Forgatási célú belföldi értékpapírok vásárlása</t>
  </si>
  <si>
    <t>Forgatási célú külföldi értékpapírok vásárlása</t>
  </si>
  <si>
    <t xml:space="preserve">   Rövid lejáratú  hitelek, kölcsönök felvétele</t>
  </si>
  <si>
    <t>Külföldi értékpapírok beváltása</t>
  </si>
  <si>
    <t>Belföldi finanszírozás kiadásai (6.1. + … + 6.4.)</t>
  </si>
  <si>
    <t>Pénzeszközök lekötött betétként elhelyezése</t>
  </si>
  <si>
    <t>Külföldi finanszírozás kiadásai (7.1. + … + 7.5.)</t>
  </si>
  <si>
    <t>7.5.</t>
  </si>
  <si>
    <t>Befektetési célú külföldi értékpapírok vásárlása</t>
  </si>
  <si>
    <t>Hitelek, kölcsönök törlesztése külföldi kormányoknak nemz. Szervezeteknek</t>
  </si>
  <si>
    <t>Hitelek, kölcsönök törlesztése külföldi pénzintézeteknek</t>
  </si>
  <si>
    <t>Adóssághoz nem kapcsolódó származékos ügyletek</t>
  </si>
  <si>
    <t>Váltókiadások</t>
  </si>
  <si>
    <t>KIADÁSOK ÖSSZESEN: (3.+10.)</t>
  </si>
  <si>
    <t>FINANSZÍROZÁSI KIADÁSOK ÖSSZESEN: (4.+…+9.)</t>
  </si>
  <si>
    <t>Költségvetési hiány, többlet ( költségvetési bevételek 9. sor - költségvetési kiadások 3. sor) (+/-)</t>
  </si>
  <si>
    <t>Váltóbevételek</t>
  </si>
  <si>
    <t xml:space="preserve">   9.</t>
  </si>
  <si>
    <t xml:space="preserve">    18.</t>
  </si>
  <si>
    <t>FINANSZÍROZÁSI BEVÉTELEK ÖSSZESEN: (10. + … +16.)</t>
  </si>
  <si>
    <t>KÖLTSÉGVETÉSI ÉS FINANSZÍROZÁSI BEVÉTELEK ÖSSZESEN: (9+17)</t>
  </si>
  <si>
    <t>Finanszírozási bevételek, kiadások egyenlege (finanszírozási bevételek 17. sor - finanszírozási kiadások 10. sor)
 (+/-)</t>
  </si>
  <si>
    <t>6.-ból EU-s támogatás (közvetlen)</t>
  </si>
  <si>
    <t>Költségvetési bevételek összesen (1.+2.+4.+5.+6.+8.+…+12.)</t>
  </si>
  <si>
    <t>Működési célú finanszírozási bevételek összesen (14.+19.+22.+23.)</t>
  </si>
  <si>
    <t>BEVÉTEL ÖSSZESEN (13.+24.)</t>
  </si>
  <si>
    <t>Működési célú finanszírozási kiadások összesen (14.+...+23.)</t>
  </si>
  <si>
    <t>KIADÁSOK ÖSSZESEN (13.+24.)</t>
  </si>
  <si>
    <t>A</t>
  </si>
  <si>
    <t>B</t>
  </si>
  <si>
    <t>C</t>
  </si>
  <si>
    <t>E</t>
  </si>
  <si>
    <t>D</t>
  </si>
  <si>
    <t>F</t>
  </si>
  <si>
    <t>F=(B-D-E)</t>
  </si>
  <si>
    <t>G</t>
  </si>
  <si>
    <t>H</t>
  </si>
  <si>
    <t>I=(D+E+F+G+H)</t>
  </si>
  <si>
    <t>Összesen
(F=C+D+E)</t>
  </si>
  <si>
    <t>Helyi adóból és a települési adóból származó bevétel</t>
  </si>
  <si>
    <t>Osztalék, koncessziós díj és hozambevétel</t>
  </si>
  <si>
    <t>Kezesség-, illetve garanciavállalással kapcsolatos megtérülés</t>
  </si>
  <si>
    <t>Működési célú kvi támogatások és kiegészítő támogatások</t>
  </si>
  <si>
    <t>Helyi adók  (4.1.1.+…+4.1.3.)</t>
  </si>
  <si>
    <t xml:space="preserve">   16.</t>
  </si>
  <si>
    <t xml:space="preserve">   17.</t>
  </si>
  <si>
    <t xml:space="preserve">   18.</t>
  </si>
  <si>
    <t>BEVÉTELEK ÖSSZESEN: (9+17)</t>
  </si>
  <si>
    <t xml:space="preserve"> az 1.5-ből: - Előző évi elszámolásból származó befizetések</t>
  </si>
  <si>
    <t xml:space="preserve"> az 1.18-ból: - Általános tartalék</t>
  </si>
  <si>
    <t xml:space="preserve">     - Céltartalék</t>
  </si>
  <si>
    <r>
      <t xml:space="preserve">   Működési költségvetés kiadásai </t>
    </r>
    <r>
      <rPr>
        <sz val="8"/>
        <rFont val="Times New Roman CE"/>
        <charset val="238"/>
      </rPr>
      <t>(1.1+…+1.5+1.18.)</t>
    </r>
  </si>
  <si>
    <t>Éven belüli lejáatú belföldi értékpapírok beváltása</t>
  </si>
  <si>
    <t>Rövid lejáratú hitelek, kölcsönök törlesztése</t>
  </si>
  <si>
    <t>Hosszú lejáratú hitelek, kölcsönök törlesztése</t>
  </si>
  <si>
    <t>Hitelek, kölcsönök törlesztése külföldi kormányoknak nemz. szervezeteknek</t>
  </si>
  <si>
    <t>Éves tervezett létszám előirányzat (fő)</t>
  </si>
  <si>
    <t>Működési bevételek (1.1.+…+1.11.)</t>
  </si>
  <si>
    <t xml:space="preserve">  2.3-ból EU támogatás</t>
  </si>
  <si>
    <t>Felhalmozási célú támogatások államháztartáson belülről (4.1.+…+4.3.)</t>
  </si>
  <si>
    <t xml:space="preserve">  4.3.-ból EU-s támogatás</t>
  </si>
  <si>
    <t xml:space="preserve"> 2.3.-ból EU-s támogatásból megvalósuló programok, projektek kiadása</t>
  </si>
  <si>
    <t xml:space="preserve">  2.3.-ból EU támogatás</t>
  </si>
  <si>
    <t xml:space="preserve">  4.2.-ből EU-s támogatás</t>
  </si>
  <si>
    <t>KÖLTSÉGVETÉSI BEVÉTELEK ÖSSZESEN (1.+…+7.)</t>
  </si>
  <si>
    <t>Államigazgatási feladatok bevételei, kiadása</t>
  </si>
  <si>
    <t>KIADÁSOK ÖSSZESEN: (1.+2.+3.)</t>
  </si>
  <si>
    <t>Államigazgatási feladatok bevételei, kiadásai</t>
  </si>
  <si>
    <t>Önkormányzat működési támogatásai</t>
  </si>
  <si>
    <t xml:space="preserve">Felhalmozási célú átvett pénzeszközök </t>
  </si>
  <si>
    <t xml:space="preserve">Működési célú átvett pénzeszközök </t>
  </si>
  <si>
    <t xml:space="preserve">Működési bevételek </t>
  </si>
  <si>
    <t xml:space="preserve">FINANSZÍROZÁSI BEVÉTELEK ÖSSZESEN: </t>
  </si>
  <si>
    <t>KÖLTSÉGVETÉSI ÉS FINANSZÍROZÁSI BEVÉTELEK ÖSSZESEN: (9+10)</t>
  </si>
  <si>
    <t xml:space="preserve">   Működési költségvetés kiadásai </t>
  </si>
  <si>
    <t>FINANSZÍROZÁSI KIADÁSOK ÖSSZESEN:</t>
  </si>
  <si>
    <t>KIADÁSOK ÖSSZESEN: (3.+4.)</t>
  </si>
  <si>
    <t>Központi, irányító szervi támogatás</t>
  </si>
  <si>
    <t>Belföldi finanszírozás kiadásai (6.1. + … + 6.5.)</t>
  </si>
  <si>
    <t xml:space="preserve">   Felhalmozási költségvetés kiadásai (2.1.+2.2.+2.3.)</t>
  </si>
  <si>
    <t>Hitel-, kölcsönfelvétel államháztartáson kívülről  (10.1.+…+10.3.)</t>
  </si>
  <si>
    <t xml:space="preserve">   17. </t>
  </si>
  <si>
    <t>Szentpéterszeg Községi Önkormányzat</t>
  </si>
  <si>
    <t>Szentpéterszeg Mesevilág Óvoda</t>
  </si>
  <si>
    <t>13.4.</t>
  </si>
  <si>
    <t>Központi, irányító szervi támogatás (óvoda)</t>
  </si>
  <si>
    <t xml:space="preserve"> I. A HELYI ÖNKORMÁNYZATOK MŰKÖDÉSÉNEK ÁLTALÁNOS TÁMOGATÁSA</t>
  </si>
  <si>
    <t>I.1. A települési önkormányzatok működésének támogatása</t>
  </si>
  <si>
    <t>I.1.b) Település-üzemeltetéshez kapcsolódó feladatellátás támogatása összesen</t>
  </si>
  <si>
    <t>I.1.b) - V. Támogatás összesen - beszámítás után</t>
  </si>
  <si>
    <t>I.1.ba) A zöldterület-gazdálkodással kapcsolatos feladatok ellátásának támogatása</t>
  </si>
  <si>
    <t>I.1.ba) - V. A zöldterület-gazdálkodással kapcsolatos feladatok ellátásának támogatása - beszámítás után</t>
  </si>
  <si>
    <t>I.1.bb) Közvilágítás fenntartásának támogatása</t>
  </si>
  <si>
    <t xml:space="preserve">I.1.bb) - V. Közvilágítás fenntartásának támogatása - beszámítás után
</t>
  </si>
  <si>
    <t>I.1.bc) Köztemető fenntartással kapcsolatos feladatok támogatása</t>
  </si>
  <si>
    <t>I.1.bc) - V. Köztemető fenntartással kapcsolatos feladatok támogatása - beszámítás után</t>
  </si>
  <si>
    <t>I.1.bd) Közutak fenntartásának támogatása</t>
  </si>
  <si>
    <t>I.1.bd) - V. Közutak fenntartásának támogatása - beszámítás után</t>
  </si>
  <si>
    <t>I.1.c) Egyéb önkormányzati feladatok támogatása</t>
  </si>
  <si>
    <t xml:space="preserve">I.1.c) - V. Egyéb önkormányzati feladatok támogatása - beszámítás után	
</t>
  </si>
  <si>
    <t xml:space="preserve"> II. A TELEPÜLÉSI ÖNKORMÁNYZATOK EGYES KÖZNEVELÉSI FELADATAINAK TÁMOGATÁSA</t>
  </si>
  <si>
    <t>II.1. Óvodapedagógusok, és az óvodapedagógusok nevelő munkáját közvetlenül segítők bértámogatása</t>
  </si>
  <si>
    <t>II.1. (1) 1 óvodapedagógusok elismert létszáma</t>
  </si>
  <si>
    <t>II.1. (2) 1 óvodapedagógusok nevelő munkáját közvetlenül segítők száma a Köznev. tv. 2. melléklete szerint</t>
  </si>
  <si>
    <t>II.1. (1) 2 óvodapedagógusok elismert létszáma</t>
  </si>
  <si>
    <t>II.1. (2) 2 óvodapedagógusok nevelő munkáját közvetlenül segítők száma a Köznev. tv. 2. melléklete szerint</t>
  </si>
  <si>
    <t>II.2. Óvodaműködtetési támogatás</t>
  </si>
  <si>
    <t xml:space="preserve"> III. A TELEPÜLÉSI ÖNKORMÁNYZATOK SZOCIÁLIS, GYERMEKJÓLÉTI  ÉS GYERMEKÉTKEZTETÉSI FELADATAINAK TÁMOGATÁSA</t>
  </si>
  <si>
    <t>III.2. A települési önkormányzatok szociális feladatainak egyéb támogatása</t>
  </si>
  <si>
    <t>III.5. Gyermekétkeztetés támogatása</t>
  </si>
  <si>
    <t>III.5.a) A finanszírozás szempontjából elismert dolgozók bértámogatása</t>
  </si>
  <si>
    <t>III.5.b) Gyermekétkeztetés üzemeltetési támogatása</t>
  </si>
  <si>
    <t>Felújítás</t>
  </si>
  <si>
    <t>Működési költségvetési támogatás összesen:</t>
  </si>
  <si>
    <t xml:space="preserve">          V. I.1. kiegészítés I.1. jogcímekhez kapcsolódó kiegészítés</t>
  </si>
  <si>
    <t>IV.A települési önkormányzatok kulturális feladatainak támogatása</t>
  </si>
  <si>
    <t>NEMLEGES!</t>
  </si>
  <si>
    <t>költségvetési szerv vezetője s.k.</t>
  </si>
  <si>
    <t>Tartozásállomány önkormányzatok és intézmények felé (Esztár, BÖTKT)</t>
  </si>
  <si>
    <t>Központi, irányítószervi támogatás (óvoda)</t>
  </si>
  <si>
    <t>NEMLEGES</t>
  </si>
  <si>
    <t>Intézményfinanszírozás</t>
  </si>
  <si>
    <r>
      <t xml:space="preserve">   Működési költségvetés kiadásai </t>
    </r>
    <r>
      <rPr>
        <sz val="10"/>
        <rFont val="Times New Roman CE"/>
        <charset val="238"/>
      </rPr>
      <t>(1.1+…+1.5.+1.18.)</t>
    </r>
  </si>
  <si>
    <r>
      <t xml:space="preserve">   Felhalmozási költségvetés kiadásai </t>
    </r>
    <r>
      <rPr>
        <sz val="10"/>
        <rFont val="Times New Roman CE"/>
        <charset val="238"/>
      </rPr>
      <t>(2.1.+2.3.+2.5.)</t>
    </r>
  </si>
  <si>
    <t>Konyhafelújítás pályázat eszközbeszerzés Óvodába</t>
  </si>
  <si>
    <t>Konyhafelújítás pályázat épületfelújítás Óvodába</t>
  </si>
  <si>
    <t>I.1.d) Lakott külterülettel kapcsolatos feladatok támogatása</t>
  </si>
  <si>
    <t>II.2. (1) 1 gyermekek nevelése a napi 8 órát eléri vagy meghaladja</t>
  </si>
  <si>
    <t>II.2. (1) 2 gyermekek nevelése a napi 8 órát eléri vagy meghaladja</t>
  </si>
  <si>
    <r>
      <t xml:space="preserve">   Működési költségvetés kiadásai </t>
    </r>
    <r>
      <rPr>
        <sz val="10"/>
        <rFont val="Times New Roman CE"/>
        <charset val="238"/>
      </rPr>
      <t>(1.1+…+1.5+1.18.)</t>
    </r>
  </si>
  <si>
    <t>34.</t>
  </si>
  <si>
    <t>Hitelek, kölcsönök törlesztése külföldi kormányoknak nemz. Sz.</t>
  </si>
  <si>
    <t>Felhalm. célú garancia- és kezességvállalásból megtérülések ÁH-n k.</t>
  </si>
  <si>
    <t>Iparterület fejlesztés (TOP-1.1.1-15) építés</t>
  </si>
  <si>
    <t>Kisértékű tárgyi eszköz beszerzés (Vízműtől vásárolt eszk.)</t>
  </si>
  <si>
    <t>Kötelező feladatok bevétel, kiadás</t>
  </si>
  <si>
    <t xml:space="preserve">EU-s projekt neve, azonosítója: </t>
  </si>
  <si>
    <t>30 napon túli elismert tartozásállomány összesen: .- Ft</t>
  </si>
  <si>
    <t>I.1.a) Önkormányzati hivatal működésének támogatása</t>
  </si>
  <si>
    <t>I.1.a)-V Önkormányzati hivatal működésének támogatása</t>
  </si>
  <si>
    <t>I A helyi önkormányzatok kműködésének általános támogatása összesen</t>
  </si>
  <si>
    <t>II.1. (12) 2 óvodapedagógusok nevelő munkáját közvetlenül segítők száma a Köznev. tv. 2.melléklet szerint</t>
  </si>
  <si>
    <t>II.4. Kiegészítő támogatás az óvodapedagógusok minősítéséből adódó többletkiadásokhoz</t>
  </si>
  <si>
    <t>II.4.a (1) Pedagógus II. kategóriába sorolt óvodapedagógusok kiegészítő támogatása</t>
  </si>
  <si>
    <t>II.4.a (1) Pedagógus II. kategóriába sorolt óvodapedagógusok kiegészítő támogatásab</t>
  </si>
  <si>
    <t>III.3.a Család- és gyermekjóléti szólgélat</t>
  </si>
  <si>
    <t>III.6. A rászoruló gyermekekszünidei étkeztetésienek támogatásaGyermekétkeztetés üzemeltetési támogatása</t>
  </si>
  <si>
    <t>IV.1.d. Könyvtári, közművelődési feladatok támogatása</t>
  </si>
  <si>
    <t xml:space="preserve"> forintban</t>
  </si>
  <si>
    <t xml:space="preserve"> forintban !</t>
  </si>
  <si>
    <t>Hencida Község Önkormányzata adósságot keletkeztető ügyletekből és kezességvállalásokból fennálló kötelezettségei</t>
  </si>
  <si>
    <t>Hencida Község Önkormányzata saját bevételeinek részletezése az adósságot keletkeztető ügyletből származó tárgyévi fizetési kötelezettség megállapításához</t>
  </si>
  <si>
    <t>Forintban !</t>
  </si>
  <si>
    <t>Költségvetési szerv neve: Hencida Község Önkormányzata</t>
  </si>
  <si>
    <t>Költségvetési szerv számlaszáma: 11738046-15373003</t>
  </si>
  <si>
    <t>Forintban</t>
  </si>
  <si>
    <t>2. tájékoztató tábla  a ../……….... (…………...) önkorm. Rendelethez</t>
  </si>
  <si>
    <t xml:space="preserve"> Forintban</t>
  </si>
  <si>
    <t xml:space="preserve"> Forintban !</t>
  </si>
  <si>
    <r>
      <t xml:space="preserve">   Működési költségvetés kiadásai </t>
    </r>
    <r>
      <rPr>
        <sz val="10"/>
        <rFont val="Times New Roman CE"/>
        <charset val="238"/>
      </rPr>
      <t>(1.1+…+1.5.+1.18.)</t>
    </r>
  </si>
  <si>
    <t>Forintban!</t>
  </si>
  <si>
    <t>Hencida Község Önkormányzata összesen</t>
  </si>
  <si>
    <t>Hencidai Napközi Otthonos Óvoda és Konyha</t>
  </si>
  <si>
    <t>Folyamatos müködés elősegitésére</t>
  </si>
  <si>
    <t>,</t>
  </si>
  <si>
    <t>Mujib Bt</t>
  </si>
  <si>
    <t>Hencidai Közös Önkormányzati Hivatal</t>
  </si>
  <si>
    <t xml:space="preserve">Központi, irányító szervi támogatás </t>
  </si>
  <si>
    <t>Szolgáltatások ellenértéke (mezőőri)</t>
  </si>
  <si>
    <t>Tulajdonosi bevételek (bérleti díjak)</t>
  </si>
  <si>
    <t>Ellátási díjak (térítési díjak)</t>
  </si>
  <si>
    <t xml:space="preserve"> 2020. évben 8 hónapra</t>
  </si>
  <si>
    <t xml:space="preserve"> 2020. évben 4 hónapra</t>
  </si>
  <si>
    <t>Hencida Község Önkormányzata 2021. évi Állami támogatása jogcímenként</t>
  </si>
  <si>
    <t>Hencidai Sport Egyesület</t>
  </si>
  <si>
    <t>Önkormányzatok gyermekétkeztetési feladatainak támogatása</t>
  </si>
  <si>
    <t xml:space="preserve">Szolgáltatások ellenértéke </t>
  </si>
  <si>
    <t>1.3.1</t>
  </si>
  <si>
    <t>1.3.1.</t>
  </si>
  <si>
    <t xml:space="preserve">2023. évi eredeti előirányzat </t>
  </si>
  <si>
    <t xml:space="preserve">Konyha felújítás </t>
  </si>
  <si>
    <t xml:space="preserve">forintban </t>
  </si>
  <si>
    <t>2025. évi</t>
  </si>
  <si>
    <t>Vagyoni tipusú adók</t>
  </si>
  <si>
    <t>Idegenforgalmi adó</t>
  </si>
  <si>
    <t>Iparűzési adó</t>
  </si>
  <si>
    <t>Talajterhelési díj</t>
  </si>
  <si>
    <t>4.5.</t>
  </si>
  <si>
    <t>4.6.</t>
  </si>
  <si>
    <t>4.7.</t>
  </si>
  <si>
    <t>Rovatrend</t>
  </si>
  <si>
    <t>Rovatrend megnevezése</t>
  </si>
  <si>
    <t>Jogcím</t>
  </si>
  <si>
    <t>BEVÉTEL</t>
  </si>
  <si>
    <t>B111</t>
  </si>
  <si>
    <t>Települési önkormányzatok működésének támogatása</t>
  </si>
  <si>
    <t>Hivatal működésének támogatása</t>
  </si>
  <si>
    <t>Zöldterület gazdálkodással kapcsolatos feladatok támogatása</t>
  </si>
  <si>
    <t>Közvilágítás fenntartásának támogatása</t>
  </si>
  <si>
    <t>Köztemető fenntartásával kapcsolatos feladat támogatása</t>
  </si>
  <si>
    <t>Közutak fenntartásának támogatása</t>
  </si>
  <si>
    <t>Településüzemeltetés - Lakott külterülettel kapcsolatos feladatok támogatása - kiegészítés előtt</t>
  </si>
  <si>
    <t>Egyéb önkormányzati feladatok támogatása</t>
  </si>
  <si>
    <t>Polgármesteri illetmény támogatása</t>
  </si>
  <si>
    <t>ÖSSZESEN</t>
  </si>
  <si>
    <t>B112</t>
  </si>
  <si>
    <t>Települési önkormányzatok köznevelési feladatainak támogatása</t>
  </si>
  <si>
    <t>Óvodapedagógusok és munkájukat segítők bértámogatása</t>
  </si>
  <si>
    <t>Óvoda működtetési támogatása</t>
  </si>
  <si>
    <t>Óvoda pedagógusok és Ped II.</t>
  </si>
  <si>
    <t>Települési önkorm. Szociális feladatainak egyéb támogatása</t>
  </si>
  <si>
    <t>Egyes szociális és gyermekjóléti feladatok támogatása</t>
  </si>
  <si>
    <t>B114</t>
  </si>
  <si>
    <t>B115</t>
  </si>
  <si>
    <t>Működési célú támogatások és kiegészítő támogatások</t>
  </si>
  <si>
    <t>Ebből:</t>
  </si>
  <si>
    <t xml:space="preserve">Gyermekvédelmi rendelet alapján támogatás (babaváró támogatás, iskola és óvoda kezdési támogatás) </t>
  </si>
  <si>
    <t xml:space="preserve">Szociális rendelet alapján támogatás (rendkívüli települési támogatás, települési támogatás, temetési segély) </t>
  </si>
  <si>
    <t>Eredeti előirányzat</t>
  </si>
  <si>
    <t>Módosított előirányzat</t>
  </si>
  <si>
    <t>Teljesítés</t>
  </si>
  <si>
    <t>1.3.2</t>
  </si>
  <si>
    <t>Helyi önkormányzatok kiegészítő támogatásai</t>
  </si>
  <si>
    <t>Helyi adók  (4.1.1.+4.1.2.)</t>
  </si>
  <si>
    <t>- Vagyoni típusú adók - kommunális adó</t>
  </si>
  <si>
    <t>- Termékek és szolgáltatások adói - iparűzési adó</t>
  </si>
  <si>
    <t>Működési bevételek (5.1.+…+ 5.10.)</t>
  </si>
  <si>
    <t>FINANSZÍROZÁSI BEVÉTELEK ÖSSZESEN: (10. + … +15.)</t>
  </si>
  <si>
    <t>KÖLTSÉGVETÉSI ÉS FINANSZÍROZÁSI BEVÉTELEK ÖSSZESEN: (9+16)</t>
  </si>
  <si>
    <t>Kiadási jogcím</t>
  </si>
  <si>
    <r>
      <t xml:space="preserve">   Működési költségvetés kiadásai </t>
    </r>
    <r>
      <rPr>
        <sz val="10"/>
        <rFont val="Times New Roman CE"/>
        <charset val="238"/>
      </rPr>
      <t>(1.1+…+1.5.)</t>
    </r>
  </si>
  <si>
    <t xml:space="preserve"> - az 1.5-ből: - Elvonások és befizetések</t>
  </si>
  <si>
    <t>Tartalékok (3.1.+3.2.)</t>
  </si>
  <si>
    <t>Általános tartalék</t>
  </si>
  <si>
    <t>Céltartalék</t>
  </si>
  <si>
    <t>KÖLTSÉGVETÉSI KIADÁSOK ÖSSZESEN (1+2+3)</t>
  </si>
  <si>
    <t>Hitel-, kölcsöntörlesztés államháztartáson kívülre (5.1. + … + 5.3.)</t>
  </si>
  <si>
    <t xml:space="preserve">   Hosszú lejáratú hitelek, kölcsönök törlesztése</t>
  </si>
  <si>
    <t xml:space="preserve">   Likviditási célú hitelek, kölcsönök törlesztése pénzügyi vállalkozásnak</t>
  </si>
  <si>
    <t xml:space="preserve">   Rövid lejáratú hitelek, kölcsönök törlesztése</t>
  </si>
  <si>
    <t>Belföldi értékpapírok kiadásai (6.1. + … + 6.4.)</t>
  </si>
  <si>
    <t xml:space="preserve">   Forgatási célú belföldi értékpapírok vásárlása</t>
  </si>
  <si>
    <t xml:space="preserve">   Forgatási célú belföldi értékpapírok beváltása</t>
  </si>
  <si>
    <t xml:space="preserve">   Befektetési célú belföldi értékpapírok vásárlása</t>
  </si>
  <si>
    <t xml:space="preserve">   Befektetési célú belföldi értékpapírok beváltása</t>
  </si>
  <si>
    <t>Belföldi finanszírozás kiadásai (7.1. + … + 7.4.)</t>
  </si>
  <si>
    <t xml:space="preserve"> Pénzeszközök betétként elhelyezése </t>
  </si>
  <si>
    <t>Központi, irányítószervi támogatások folyósítása</t>
  </si>
  <si>
    <t>Külföldi finanszírozás kiadásai (6.1. + … + 6.4.)</t>
  </si>
  <si>
    <t xml:space="preserve"> Forgatási célú külföldi értékpapírok vásárlása</t>
  </si>
  <si>
    <t xml:space="preserve"> Befektetési célú külföldi értékpapírok beváltása</t>
  </si>
  <si>
    <t xml:space="preserve"> Külföldi értékpapírok beváltása</t>
  </si>
  <si>
    <t xml:space="preserve"> Külföldi hitelek, kölcsönök törlesztése</t>
  </si>
  <si>
    <t>FINANSZÍROZÁSI KIADÁSOK ÖSSZESEN: (5.+…+8.)</t>
  </si>
  <si>
    <t>KIADÁSOK ÖSSZESEN: (4+9)</t>
  </si>
  <si>
    <t>Költségvetési hiány, többlet ( költségvetési bevételek 9. sor - költségvetési kiadások 4. sor) (+/-)</t>
  </si>
  <si>
    <t>Finanszírozási bevételek, kiadások egyenlege (finanszírozási bevételek 16. sor - finanszírozási kiadások 9. sor) (+/-)</t>
  </si>
  <si>
    <t>2026. évi</t>
  </si>
  <si>
    <t xml:space="preserve">Szociális tűzifa kiszállításának költsége (2évi) </t>
  </si>
  <si>
    <t>Központi irányító szervi támogatás</t>
  </si>
  <si>
    <t xml:space="preserve">2024. évi eredeti előirányzat </t>
  </si>
  <si>
    <t>2024.évi eredeti előirányzat</t>
  </si>
  <si>
    <t>2024</t>
  </si>
  <si>
    <t>Éves eredeti kiadási előirányzat: 506 401 241 Ft</t>
  </si>
  <si>
    <t>2024. évi előirányzat BEVÉTELEK</t>
  </si>
  <si>
    <t>2024. évi szociális jellegű  kiadások</t>
  </si>
  <si>
    <t xml:space="preserve"> 2024. évi általános működés és ágazati feladatok 
támogatásának alakulása jogcímenként</t>
  </si>
  <si>
    <t>2027. évi</t>
  </si>
  <si>
    <t>B1131</t>
  </si>
  <si>
    <t>B1132</t>
  </si>
  <si>
    <t xml:space="preserve">Települési önkormányzatok kulturális támogatása </t>
  </si>
  <si>
    <t>Települési önkormányzatok szociális feladatainak támogatása</t>
  </si>
  <si>
    <t>Települési önkormányzatok  gyermekjóléti feladatainak támogatása</t>
  </si>
  <si>
    <t xml:space="preserve">Gyermekétkezetés </t>
  </si>
  <si>
    <t>Szünidei étkeztetés</t>
  </si>
  <si>
    <t>Esélyteremtési pótlék</t>
  </si>
  <si>
    <t>Összesen: 36 362 000Ft</t>
  </si>
  <si>
    <t>2022. évi</t>
  </si>
  <si>
    <t xml:space="preserve">2023. évi </t>
  </si>
  <si>
    <t>13.3</t>
  </si>
  <si>
    <t>1. sz. melléklet Bevételek táblázat C. oszlop 9 sora =</t>
  </si>
  <si>
    <t>1. sz. melléklet Bevételek táblázat C. oszlop 17 sora =</t>
  </si>
  <si>
    <t>1. sz. melléklet Bevételek táblázat C. oszlop 18 sora =</t>
  </si>
  <si>
    <t xml:space="preserve">3. számú melléklet C. oszlop 13. sor + 4. számú melléklet C. oszlop 12. sor </t>
  </si>
  <si>
    <t xml:space="preserve">3. számú melléklet C. oszlop 24. sor + 4. számú melléklet C. oszlop 25. sor </t>
  </si>
  <si>
    <t xml:space="preserve">3. számú melléklet C. oszlop 25. sor + 4. számú melléklet C. oszlop 26. sor </t>
  </si>
  <si>
    <t xml:space="preserve">3. számú melléklet E. oszlop 13. sor + 4. számú melléklet E. oszlop 12. sor </t>
  </si>
  <si>
    <t xml:space="preserve">3. számú melléklet E. oszlop 24. sor + 4. számú melléklet E. oszlop 25. sor </t>
  </si>
  <si>
    <t xml:space="preserve">3. számú melléklet E. oszlop 25. sor + 4. számú melléklet E. oszlop 26. sor </t>
  </si>
  <si>
    <t>1. sz. melléklet Kiadások táblázat C. oszlop 3 sora =</t>
  </si>
  <si>
    <t>1. sz. melléklet Kiadások táblázat C. oszlop 10 sora =</t>
  </si>
  <si>
    <t>1. sz. melléklet Kiadások táblázat C. oszlop 11 sora =</t>
  </si>
  <si>
    <t>1.sz. melléklet Bevételek táblázat C. oszlop 18 sora =</t>
  </si>
  <si>
    <t>16. sz. táblázat</t>
  </si>
  <si>
    <t>19. sz. táblázat</t>
  </si>
  <si>
    <t xml:space="preserve">Hencidai Gyermekmosoly Óvoda </t>
  </si>
  <si>
    <t>Központi, irányító szervi támogatás (óvoda,hivatal)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</si>
</sst>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#,##0\ &quot;Ft&quot;;[Red]\-#,##0\ &quot;Ft&quot;"/>
    <numFmt numFmtId="43" formatCode="_-* #,##0.00\ _F_t_-;\-* #,##0.00\ _F_t_-;_-* &quot;-&quot;??\ _F_t_-;_-@_-"/>
    <numFmt numFmtId="164" formatCode="#,###"/>
    <numFmt numFmtId="165" formatCode="_-* #,##0\ _F_t_-;\-* #,##0\ _F_t_-;_-* &quot;-&quot;??\ _F_t_-;_-@_-"/>
    <numFmt numFmtId="166" formatCode="0&quot;.&quot;"/>
    <numFmt numFmtId="167" formatCode="#,##0_ ;[Red]\-#,##0\ "/>
    <numFmt numFmtId="168" formatCode="#,##0\ &quot;Ft&quot;"/>
  </numFmts>
  <fonts count="76" x14ac:knownFonts="1">
    <font>
      <sz val="10"/>
      <name val="Times New Roman CE"/>
      <charset val="238"/>
    </font>
    <font>
      <sz val="10"/>
      <name val="Times New Roman CE"/>
      <charset val="238"/>
    </font>
    <font>
      <sz val="11"/>
      <name val="Times New Roman CE"/>
      <family val="1"/>
      <charset val="238"/>
    </font>
    <font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9"/>
      <name val="Times New Roman CE"/>
      <family val="1"/>
      <charset val="238"/>
    </font>
    <font>
      <i/>
      <sz val="10"/>
      <name val="Times New Roman CE"/>
      <family val="1"/>
      <charset val="238"/>
    </font>
    <font>
      <i/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12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0"/>
      <name val="Times New Roman CE"/>
      <family val="1"/>
      <charset val="238"/>
    </font>
    <font>
      <b/>
      <sz val="12"/>
      <name val="Times New Roman"/>
      <family val="1"/>
      <charset val="238"/>
    </font>
    <font>
      <sz val="10"/>
      <name val="Times New Roman CE"/>
      <charset val="238"/>
    </font>
    <font>
      <i/>
      <sz val="10"/>
      <name val="Times New Roman CE"/>
      <charset val="238"/>
    </font>
    <font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b/>
      <i/>
      <sz val="9"/>
      <name val="Times New Roman CE"/>
      <family val="1"/>
      <charset val="238"/>
    </font>
    <font>
      <sz val="8"/>
      <name val="Times New Roman CE"/>
      <family val="1"/>
      <charset val="238"/>
    </font>
    <font>
      <b/>
      <i/>
      <sz val="8"/>
      <name val="Times New Roman CE"/>
      <family val="1"/>
      <charset val="238"/>
    </font>
    <font>
      <b/>
      <sz val="12"/>
      <name val="Times New Roman CE"/>
      <charset val="238"/>
    </font>
    <font>
      <b/>
      <sz val="12"/>
      <color indexed="10"/>
      <name val="Times New Roman CE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sz val="10"/>
      <name val="Times New Roman CE"/>
      <charset val="238"/>
    </font>
    <font>
      <b/>
      <i/>
      <sz val="10"/>
      <name val="Times New Roman CE"/>
      <charset val="238"/>
    </font>
    <font>
      <i/>
      <sz val="8"/>
      <name val="Times New Roman CE"/>
      <charset val="238"/>
    </font>
    <font>
      <b/>
      <sz val="11"/>
      <name val="Times New Roman CE"/>
      <charset val="238"/>
    </font>
    <font>
      <b/>
      <i/>
      <sz val="9"/>
      <name val="Times New Roman CE"/>
      <charset val="238"/>
    </font>
    <font>
      <b/>
      <sz val="14"/>
      <name val="Times New Roman CE"/>
      <charset val="238"/>
    </font>
    <font>
      <sz val="9"/>
      <name val="Times New Roman CE"/>
      <charset val="238"/>
    </font>
    <font>
      <b/>
      <sz val="9"/>
      <color indexed="8"/>
      <name val="Times New Roman"/>
      <family val="1"/>
      <charset val="238"/>
    </font>
    <font>
      <sz val="9"/>
      <name val="Times New Roman"/>
      <family val="1"/>
      <charset val="238"/>
    </font>
    <font>
      <b/>
      <i/>
      <sz val="12"/>
      <name val="Times New Roman CE"/>
      <family val="1"/>
      <charset val="238"/>
    </font>
    <font>
      <sz val="11"/>
      <name val="Times New Roman CE"/>
      <charset val="238"/>
    </font>
    <font>
      <sz val="9"/>
      <color indexed="17"/>
      <name val="Times New Roman CE"/>
      <charset val="238"/>
    </font>
    <font>
      <sz val="10"/>
      <color indexed="17"/>
      <name val="Times New Roman CE"/>
      <charset val="238"/>
    </font>
    <font>
      <sz val="10"/>
      <name val="Times New Roman CE"/>
      <charset val="238"/>
    </font>
    <font>
      <b/>
      <sz val="14"/>
      <color indexed="10"/>
      <name val="Times New Roman CE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b/>
      <i/>
      <u/>
      <sz val="10"/>
      <name val="Arial"/>
      <family val="2"/>
      <charset val="238"/>
    </font>
    <font>
      <b/>
      <u/>
      <sz val="11"/>
      <name val="Arial"/>
      <family val="2"/>
      <charset val="238"/>
    </font>
    <font>
      <b/>
      <u/>
      <sz val="10"/>
      <color indexed="10"/>
      <name val="Arial"/>
      <family val="2"/>
      <charset val="238"/>
    </font>
    <font>
      <u/>
      <sz val="10"/>
      <name val="Arial"/>
      <family val="2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indexed="10"/>
      <name val="Times New Roman CE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sz val="10"/>
      <color rgb="FFFF0000"/>
      <name val="Times New Roman CE"/>
      <family val="1"/>
      <charset val="238"/>
    </font>
    <font>
      <sz val="10"/>
      <color rgb="FFFF0000"/>
      <name val="Times New Roman CE"/>
      <charset val="238"/>
    </font>
    <font>
      <b/>
      <sz val="10"/>
      <color rgb="FFFF0000"/>
      <name val="Times New Roman CE"/>
      <family val="1"/>
      <charset val="238"/>
    </font>
    <font>
      <sz val="8"/>
      <color rgb="FFFF0000"/>
      <name val="Times New Roman CE"/>
      <family val="1"/>
      <charset val="238"/>
    </font>
    <font>
      <sz val="8"/>
      <color rgb="FFFF0000"/>
      <name val="Times New Roman CE"/>
      <charset val="238"/>
    </font>
    <font>
      <sz val="11"/>
      <color rgb="FFFF0000"/>
      <name val="Times New Roman CE"/>
      <charset val="238"/>
    </font>
    <font>
      <i/>
      <sz val="11"/>
      <color rgb="FFFF0000"/>
      <name val="Times New Roman CE"/>
      <charset val="238"/>
    </font>
    <font>
      <b/>
      <sz val="11"/>
      <color rgb="FFFF0000"/>
      <name val="Times New Roman CE"/>
      <charset val="238"/>
    </font>
    <font>
      <b/>
      <u/>
      <sz val="11"/>
      <color indexed="10"/>
      <name val="Arial"/>
      <family val="2"/>
      <charset val="238"/>
    </font>
    <font>
      <sz val="10"/>
      <color theme="1"/>
      <name val="Times New Roman CE"/>
      <family val="1"/>
      <charset val="238"/>
    </font>
    <font>
      <sz val="8"/>
      <color theme="1"/>
      <name val="Times New Roman CE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lightHorizontal"/>
    </fill>
    <fill>
      <patternFill patternType="darkHorizontal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2" fillId="0" borderId="0"/>
  </cellStyleXfs>
  <cellXfs count="1031">
    <xf numFmtId="0" fontId="0" fillId="0" borderId="0" xfId="0"/>
    <xf numFmtId="0" fontId="15" fillId="0" borderId="0" xfId="4" applyFont="1"/>
    <xf numFmtId="164" fontId="3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right"/>
    </xf>
    <xf numFmtId="0" fontId="7" fillId="0" borderId="0" xfId="4" applyFont="1" applyAlignment="1">
      <alignment horizontal="center" vertical="center" wrapText="1"/>
    </xf>
    <xf numFmtId="0" fontId="7" fillId="0" borderId="0" xfId="4" applyFont="1" applyAlignment="1">
      <alignment vertical="center" wrapText="1"/>
    </xf>
    <xf numFmtId="0" fontId="22" fillId="0" borderId="1" xfId="4" applyFont="1" applyBorder="1" applyAlignment="1">
      <alignment horizontal="left" vertical="center" wrapText="1" indent="1"/>
    </xf>
    <xf numFmtId="0" fontId="22" fillId="0" borderId="2" xfId="4" applyFont="1" applyBorder="1" applyAlignment="1">
      <alignment horizontal="left" vertical="center" wrapText="1" indent="1"/>
    </xf>
    <xf numFmtId="0" fontId="22" fillId="0" borderId="3" xfId="4" applyFont="1" applyBorder="1" applyAlignment="1">
      <alignment horizontal="left" vertical="center" wrapText="1" indent="1"/>
    </xf>
    <xf numFmtId="0" fontId="22" fillId="0" borderId="4" xfId="4" applyFont="1" applyBorder="1" applyAlignment="1">
      <alignment horizontal="left" vertical="center" wrapText="1" indent="1"/>
    </xf>
    <xf numFmtId="0" fontId="22" fillId="0" borderId="5" xfId="4" applyFont="1" applyBorder="1" applyAlignment="1">
      <alignment horizontal="left" vertical="center" wrapText="1" indent="1"/>
    </xf>
    <xf numFmtId="0" fontId="22" fillId="0" borderId="6" xfId="4" applyFont="1" applyBorder="1" applyAlignment="1">
      <alignment horizontal="left" vertical="center" wrapText="1" indent="1"/>
    </xf>
    <xf numFmtId="49" fontId="22" fillId="0" borderId="7" xfId="4" applyNumberFormat="1" applyFont="1" applyBorder="1" applyAlignment="1">
      <alignment horizontal="left" vertical="center" wrapText="1" indent="1"/>
    </xf>
    <xf numFmtId="49" fontId="22" fillId="0" borderId="8" xfId="4" applyNumberFormat="1" applyFont="1" applyBorder="1" applyAlignment="1">
      <alignment horizontal="left" vertical="center" wrapText="1" indent="1"/>
    </xf>
    <xf numFmtId="49" fontId="22" fillId="0" borderId="9" xfId="4" applyNumberFormat="1" applyFont="1" applyBorder="1" applyAlignment="1">
      <alignment horizontal="left" vertical="center" wrapText="1" indent="1"/>
    </xf>
    <xf numFmtId="49" fontId="22" fillId="0" borderId="10" xfId="4" applyNumberFormat="1" applyFont="1" applyBorder="1" applyAlignment="1">
      <alignment horizontal="left" vertical="center" wrapText="1" indent="1"/>
    </xf>
    <xf numFmtId="49" fontId="22" fillId="0" borderId="11" xfId="4" applyNumberFormat="1" applyFont="1" applyBorder="1" applyAlignment="1">
      <alignment horizontal="left" vertical="center" wrapText="1" indent="1"/>
    </xf>
    <xf numFmtId="49" fontId="22" fillId="0" borderId="12" xfId="4" applyNumberFormat="1" applyFont="1" applyBorder="1" applyAlignment="1">
      <alignment horizontal="left" vertical="center" wrapText="1" indent="1"/>
    </xf>
    <xf numFmtId="0" fontId="22" fillId="0" borderId="0" xfId="4" applyFont="1" applyAlignment="1">
      <alignment horizontal="left" vertical="center" wrapText="1" indent="1"/>
    </xf>
    <xf numFmtId="0" fontId="20" fillId="0" borderId="13" xfId="4" applyFont="1" applyBorder="1" applyAlignment="1">
      <alignment horizontal="left" vertical="center" wrapText="1" indent="1"/>
    </xf>
    <xf numFmtId="0" fontId="20" fillId="0" borderId="14" xfId="4" applyFont="1" applyBorder="1" applyAlignment="1">
      <alignment horizontal="left" vertical="center" wrapText="1" indent="1"/>
    </xf>
    <xf numFmtId="0" fontId="20" fillId="0" borderId="15" xfId="4" applyFont="1" applyBorder="1" applyAlignment="1">
      <alignment horizontal="left" vertical="center" wrapText="1" indent="1"/>
    </xf>
    <xf numFmtId="0" fontId="8" fillId="0" borderId="13" xfId="4" applyFont="1" applyBorder="1" applyAlignment="1">
      <alignment horizontal="center" vertical="center" wrapText="1"/>
    </xf>
    <xf numFmtId="0" fontId="8" fillId="0" borderId="14" xfId="4" applyFont="1" applyBorder="1" applyAlignment="1">
      <alignment horizontal="center" vertical="center" wrapText="1"/>
    </xf>
    <xf numFmtId="164" fontId="22" fillId="0" borderId="16" xfId="0" applyNumberFormat="1" applyFont="1" applyBorder="1" applyAlignment="1" applyProtection="1">
      <alignment vertical="center" wrapText="1"/>
      <protection locked="0"/>
    </xf>
    <xf numFmtId="164" fontId="22" fillId="0" borderId="2" xfId="0" applyNumberFormat="1" applyFont="1" applyBorder="1" applyAlignment="1" applyProtection="1">
      <alignment vertical="center" wrapText="1"/>
      <protection locked="0"/>
    </xf>
    <xf numFmtId="164" fontId="22" fillId="0" borderId="6" xfId="0" applyNumberFormat="1" applyFont="1" applyBorder="1" applyAlignment="1" applyProtection="1">
      <alignment vertical="center" wrapText="1"/>
      <protection locked="0"/>
    </xf>
    <xf numFmtId="0" fontId="20" fillId="0" borderId="14" xfId="4" applyFont="1" applyBorder="1" applyAlignment="1">
      <alignment vertical="center" wrapText="1"/>
    </xf>
    <xf numFmtId="0" fontId="20" fillId="0" borderId="19" xfId="4" applyFont="1" applyBorder="1" applyAlignment="1">
      <alignment vertical="center" wrapText="1"/>
    </xf>
    <xf numFmtId="0" fontId="30" fillId="0" borderId="2" xfId="0" applyFont="1" applyBorder="1" applyAlignment="1" applyProtection="1">
      <alignment horizontal="left" vertical="center" indent="1"/>
      <protection locked="0"/>
    </xf>
    <xf numFmtId="3" fontId="30" fillId="0" borderId="16" xfId="0" applyNumberFormat="1" applyFont="1" applyBorder="1" applyAlignment="1" applyProtection="1">
      <alignment horizontal="right" vertical="center" indent="1"/>
      <protection locked="0"/>
    </xf>
    <xf numFmtId="0" fontId="30" fillId="0" borderId="6" xfId="0" applyFont="1" applyBorder="1" applyAlignment="1" applyProtection="1">
      <alignment horizontal="left" vertical="center" indent="1"/>
      <protection locked="0"/>
    </xf>
    <xf numFmtId="0" fontId="20" fillId="0" borderId="13" xfId="4" applyFont="1" applyBorder="1" applyAlignment="1">
      <alignment horizontal="center" vertical="center" wrapText="1"/>
    </xf>
    <xf numFmtId="0" fontId="20" fillId="0" borderId="14" xfId="4" applyFont="1" applyBorder="1" applyAlignment="1">
      <alignment horizontal="center" vertical="center" wrapText="1"/>
    </xf>
    <xf numFmtId="0" fontId="20" fillId="0" borderId="20" xfId="4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8" fillId="0" borderId="14" xfId="5" applyFont="1" applyBorder="1" applyAlignment="1">
      <alignment horizontal="left" vertical="center" indent="1"/>
    </xf>
    <xf numFmtId="0" fontId="12" fillId="0" borderId="0" xfId="4"/>
    <xf numFmtId="0" fontId="8" fillId="0" borderId="20" xfId="4" applyFont="1" applyBorder="1" applyAlignment="1">
      <alignment horizontal="center" vertical="center" wrapText="1"/>
    </xf>
    <xf numFmtId="164" fontId="0" fillId="0" borderId="0" xfId="0" applyNumberFormat="1" applyAlignment="1">
      <alignment vertical="center" wrapText="1"/>
    </xf>
    <xf numFmtId="164" fontId="0" fillId="0" borderId="0" xfId="0" applyNumberFormat="1" applyAlignment="1">
      <alignment horizontal="center" vertical="center" wrapText="1"/>
    </xf>
    <xf numFmtId="164" fontId="6" fillId="0" borderId="0" xfId="0" applyNumberFormat="1" applyFont="1" applyAlignment="1">
      <alignment horizontal="right" vertical="center"/>
    </xf>
    <xf numFmtId="164" fontId="4" fillId="0" borderId="0" xfId="0" applyNumberFormat="1" applyFont="1" applyAlignment="1">
      <alignment horizontal="center" vertical="center" wrapText="1"/>
    </xf>
    <xf numFmtId="164" fontId="22" fillId="0" borderId="8" xfId="0" applyNumberFormat="1" applyFont="1" applyBorder="1" applyAlignment="1" applyProtection="1">
      <alignment horizontal="left" vertical="center" wrapText="1" indent="1"/>
      <protection locked="0"/>
    </xf>
    <xf numFmtId="0" fontId="0" fillId="0" borderId="0" xfId="0" applyAlignment="1">
      <alignment vertical="center"/>
    </xf>
    <xf numFmtId="164" fontId="6" fillId="0" borderId="0" xfId="0" applyNumberFormat="1" applyFont="1" applyAlignment="1">
      <alignment horizontal="right" wrapText="1"/>
    </xf>
    <xf numFmtId="164" fontId="8" fillId="0" borderId="20" xfId="0" applyNumberFormat="1" applyFont="1" applyBorder="1" applyAlignment="1">
      <alignment horizontal="center" vertical="center" wrapText="1"/>
    </xf>
    <xf numFmtId="164" fontId="20" fillId="0" borderId="21" xfId="0" applyNumberFormat="1" applyFont="1" applyBorder="1" applyAlignment="1">
      <alignment horizontal="center" vertical="center" wrapText="1"/>
    </xf>
    <xf numFmtId="164" fontId="20" fillId="0" borderId="22" xfId="0" applyNumberFormat="1" applyFont="1" applyBorder="1" applyAlignment="1">
      <alignment horizontal="center" vertical="center" wrapText="1"/>
    </xf>
    <xf numFmtId="164" fontId="20" fillId="0" borderId="23" xfId="0" applyNumberFormat="1" applyFont="1" applyBorder="1" applyAlignment="1">
      <alignment horizontal="center" vertical="center" wrapText="1"/>
    </xf>
    <xf numFmtId="164" fontId="22" fillId="0" borderId="16" xfId="0" applyNumberFormat="1" applyFont="1" applyBorder="1" applyAlignment="1">
      <alignment vertical="center" wrapText="1"/>
    </xf>
    <xf numFmtId="164" fontId="22" fillId="0" borderId="10" xfId="0" applyNumberFormat="1" applyFont="1" applyBorder="1" applyAlignment="1" applyProtection="1">
      <alignment horizontal="left" vertical="center" wrapText="1" indent="1"/>
      <protection locked="0"/>
    </xf>
    <xf numFmtId="164" fontId="22" fillId="0" borderId="18" xfId="0" applyNumberFormat="1" applyFont="1" applyBorder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164" fontId="19" fillId="0" borderId="8" xfId="0" applyNumberFormat="1" applyFont="1" applyBorder="1" applyAlignment="1" applyProtection="1">
      <alignment horizontal="left" vertical="center" wrapText="1" indent="1"/>
      <protection locked="0"/>
    </xf>
    <xf numFmtId="164" fontId="19" fillId="0" borderId="2" xfId="0" applyNumberFormat="1" applyFont="1" applyBorder="1" applyAlignment="1" applyProtection="1">
      <alignment vertical="center" wrapText="1"/>
      <protection locked="0"/>
    </xf>
    <xf numFmtId="164" fontId="19" fillId="0" borderId="16" xfId="0" applyNumberFormat="1" applyFont="1" applyBorder="1" applyAlignment="1">
      <alignment vertical="center" wrapText="1"/>
    </xf>
    <xf numFmtId="164" fontId="19" fillId="0" borderId="10" xfId="0" applyNumberFormat="1" applyFont="1" applyBorder="1" applyAlignment="1" applyProtection="1">
      <alignment horizontal="left" vertical="center" wrapText="1" indent="1"/>
      <protection locked="0"/>
    </xf>
    <xf numFmtId="164" fontId="19" fillId="0" borderId="6" xfId="0" applyNumberFormat="1" applyFont="1" applyBorder="1" applyAlignment="1" applyProtection="1">
      <alignment vertical="center" wrapText="1"/>
      <protection locked="0"/>
    </xf>
    <xf numFmtId="164" fontId="19" fillId="0" borderId="18" xfId="0" applyNumberFormat="1" applyFont="1" applyBorder="1" applyAlignment="1">
      <alignment vertical="center" wrapText="1"/>
    </xf>
    <xf numFmtId="164" fontId="8" fillId="0" borderId="20" xfId="0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4" fontId="22" fillId="0" borderId="24" xfId="0" applyNumberFormat="1" applyFont="1" applyBorder="1" applyAlignment="1">
      <alignment vertical="center" wrapText="1"/>
    </xf>
    <xf numFmtId="164" fontId="22" fillId="0" borderId="13" xfId="0" applyNumberFormat="1" applyFont="1" applyBorder="1" applyAlignment="1">
      <alignment vertical="center" wrapText="1"/>
    </xf>
    <xf numFmtId="164" fontId="22" fillId="0" borderId="14" xfId="0" applyNumberFormat="1" applyFont="1" applyBorder="1" applyAlignment="1">
      <alignment vertical="center" wrapText="1"/>
    </xf>
    <xf numFmtId="164" fontId="22" fillId="0" borderId="20" xfId="0" applyNumberFormat="1" applyFont="1" applyBorder="1" applyAlignment="1">
      <alignment vertical="center" wrapText="1"/>
    </xf>
    <xf numFmtId="164" fontId="22" fillId="0" borderId="25" xfId="0" applyNumberFormat="1" applyFont="1" applyBorder="1" applyAlignment="1" applyProtection="1">
      <alignment horizontal="left" vertical="center" wrapText="1" indent="1"/>
      <protection locked="0"/>
    </xf>
    <xf numFmtId="164" fontId="22" fillId="0" borderId="25" xfId="0" applyNumberFormat="1" applyFont="1" applyBorder="1" applyAlignment="1" applyProtection="1">
      <alignment vertical="center" wrapText="1"/>
      <protection locked="0"/>
    </xf>
    <xf numFmtId="164" fontId="22" fillId="0" borderId="8" xfId="0" applyNumberFormat="1" applyFont="1" applyBorder="1" applyAlignment="1" applyProtection="1">
      <alignment vertical="center" wrapText="1"/>
      <protection locked="0"/>
    </xf>
    <xf numFmtId="164" fontId="10" fillId="0" borderId="0" xfId="0" applyNumberFormat="1" applyFont="1" applyAlignment="1">
      <alignment horizontal="center" vertical="center" wrapText="1"/>
    </xf>
    <xf numFmtId="164" fontId="10" fillId="0" borderId="0" xfId="0" applyNumberFormat="1" applyFont="1" applyAlignment="1">
      <alignment vertical="center" wrapText="1"/>
    </xf>
    <xf numFmtId="0" fontId="8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30" fillId="0" borderId="29" xfId="0" applyNumberFormat="1" applyFont="1" applyBorder="1" applyAlignment="1" applyProtection="1">
      <alignment horizontal="right" vertical="center" wrapText="1" indent="1"/>
      <protection locked="0"/>
    </xf>
    <xf numFmtId="0" fontId="30" fillId="0" borderId="8" xfId="0" applyFont="1" applyBorder="1" applyAlignment="1">
      <alignment horizontal="center" vertical="center" wrapText="1"/>
    </xf>
    <xf numFmtId="164" fontId="30" fillId="0" borderId="2" xfId="0" applyNumberFormat="1" applyFont="1" applyBorder="1" applyAlignment="1" applyProtection="1">
      <alignment horizontal="right" vertical="center" wrapText="1" indent="1"/>
      <protection locked="0"/>
    </xf>
    <xf numFmtId="164" fontId="30" fillId="0" borderId="16" xfId="0" applyNumberFormat="1" applyFont="1" applyBorder="1" applyAlignment="1" applyProtection="1">
      <alignment horizontal="right" vertical="center" wrapText="1" indent="1"/>
      <protection locked="0"/>
    </xf>
    <xf numFmtId="0" fontId="30" fillId="0" borderId="2" xfId="0" applyFont="1" applyBorder="1" applyAlignment="1" applyProtection="1">
      <alignment vertical="center" wrapText="1"/>
      <protection locked="0"/>
    </xf>
    <xf numFmtId="0" fontId="30" fillId="0" borderId="30" xfId="0" applyFont="1" applyBorder="1" applyAlignment="1" applyProtection="1">
      <alignment vertical="center" wrapText="1"/>
      <protection locked="0"/>
    </xf>
    <xf numFmtId="164" fontId="30" fillId="0" borderId="30" xfId="0" applyNumberFormat="1" applyFont="1" applyBorder="1" applyAlignment="1" applyProtection="1">
      <alignment horizontal="right" vertical="center" wrapText="1" indent="1"/>
      <protection locked="0"/>
    </xf>
    <xf numFmtId="164" fontId="30" fillId="0" borderId="31" xfId="0" applyNumberFormat="1" applyFont="1" applyBorder="1" applyAlignment="1" applyProtection="1">
      <alignment horizontal="right" vertical="center" wrapText="1" indent="1"/>
      <protection locked="0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3" fontId="30" fillId="0" borderId="18" xfId="0" applyNumberFormat="1" applyFont="1" applyBorder="1" applyAlignment="1" applyProtection="1">
      <alignment horizontal="right" vertical="center" indent="1"/>
      <protection locked="0"/>
    </xf>
    <xf numFmtId="0" fontId="24" fillId="0" borderId="0" xfId="0" applyFont="1"/>
    <xf numFmtId="3" fontId="30" fillId="0" borderId="4" xfId="0" applyNumberFormat="1" applyFont="1" applyBorder="1" applyAlignment="1" applyProtection="1">
      <alignment vertical="center"/>
      <protection locked="0"/>
    </xf>
    <xf numFmtId="3" fontId="34" fillId="0" borderId="2" xfId="0" applyNumberFormat="1" applyFont="1" applyBorder="1" applyAlignment="1" applyProtection="1">
      <alignment vertical="center"/>
      <protection locked="0"/>
    </xf>
    <xf numFmtId="3" fontId="30" fillId="0" borderId="2" xfId="0" applyNumberFormat="1" applyFont="1" applyBorder="1" applyAlignment="1" applyProtection="1">
      <alignment vertical="center"/>
      <protection locked="0"/>
    </xf>
    <xf numFmtId="49" fontId="30" fillId="0" borderId="10" xfId="0" applyNumberFormat="1" applyFont="1" applyBorder="1" applyAlignment="1" applyProtection="1">
      <alignment vertical="center"/>
      <protection locked="0"/>
    </xf>
    <xf numFmtId="3" fontId="30" fillId="0" borderId="6" xfId="0" applyNumberFormat="1" applyFont="1" applyBorder="1" applyAlignment="1" applyProtection="1">
      <alignment vertical="center"/>
      <protection locked="0"/>
    </xf>
    <xf numFmtId="49" fontId="30" fillId="0" borderId="8" xfId="0" applyNumberFormat="1" applyFont="1" applyBorder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31" fillId="0" borderId="15" xfId="5" applyFont="1" applyBorder="1" applyAlignment="1">
      <alignment horizontal="center" vertical="center" wrapText="1"/>
    </xf>
    <xf numFmtId="0" fontId="31" fillId="0" borderId="19" xfId="5" applyFont="1" applyBorder="1" applyAlignment="1">
      <alignment horizontal="center" vertical="center"/>
    </xf>
    <xf numFmtId="0" fontId="31" fillId="0" borderId="32" xfId="5" applyFont="1" applyBorder="1" applyAlignment="1">
      <alignment horizontal="center" vertical="center"/>
    </xf>
    <xf numFmtId="0" fontId="12" fillId="0" borderId="0" xfId="5"/>
    <xf numFmtId="0" fontId="22" fillId="0" borderId="13" xfId="5" applyFont="1" applyBorder="1" applyAlignment="1">
      <alignment horizontal="left" vertical="center" indent="1"/>
    </xf>
    <xf numFmtId="0" fontId="12" fillId="0" borderId="0" xfId="5" applyAlignment="1">
      <alignment vertical="center"/>
    </xf>
    <xf numFmtId="0" fontId="22" fillId="0" borderId="7" xfId="5" applyFont="1" applyBorder="1" applyAlignment="1">
      <alignment horizontal="left" vertical="center" indent="1"/>
    </xf>
    <xf numFmtId="164" fontId="22" fillId="0" borderId="1" xfId="5" applyNumberFormat="1" applyFont="1" applyBorder="1" applyAlignment="1" applyProtection="1">
      <alignment vertical="center"/>
      <protection locked="0"/>
    </xf>
    <xf numFmtId="164" fontId="22" fillId="0" borderId="17" xfId="5" applyNumberFormat="1" applyFont="1" applyBorder="1" applyAlignment="1">
      <alignment vertical="center"/>
    </xf>
    <xf numFmtId="0" fontId="22" fillId="0" borderId="8" xfId="5" applyFont="1" applyBorder="1" applyAlignment="1">
      <alignment horizontal="left" vertical="center" indent="1"/>
    </xf>
    <xf numFmtId="164" fontId="22" fillId="0" borderId="2" xfId="5" applyNumberFormat="1" applyFont="1" applyBorder="1" applyAlignment="1" applyProtection="1">
      <alignment vertical="center"/>
      <protection locked="0"/>
    </xf>
    <xf numFmtId="164" fontId="22" fillId="0" borderId="16" xfId="5" applyNumberFormat="1" applyFont="1" applyBorder="1" applyAlignment="1">
      <alignment vertical="center"/>
    </xf>
    <xf numFmtId="0" fontId="12" fillId="0" borderId="0" xfId="5" applyAlignment="1" applyProtection="1">
      <alignment vertical="center"/>
      <protection locked="0"/>
    </xf>
    <xf numFmtId="164" fontId="22" fillId="0" borderId="3" xfId="5" applyNumberFormat="1" applyFont="1" applyBorder="1" applyAlignment="1" applyProtection="1">
      <alignment vertical="center"/>
      <protection locked="0"/>
    </xf>
    <xf numFmtId="164" fontId="22" fillId="0" borderId="29" xfId="5" applyNumberFormat="1" applyFont="1" applyBorder="1" applyAlignment="1">
      <alignment vertical="center"/>
    </xf>
    <xf numFmtId="164" fontId="20" fillId="0" borderId="14" xfId="5" applyNumberFormat="1" applyFont="1" applyBorder="1" applyAlignment="1">
      <alignment vertical="center"/>
    </xf>
    <xf numFmtId="164" fontId="20" fillId="0" borderId="20" xfId="5" applyNumberFormat="1" applyFont="1" applyBorder="1" applyAlignment="1">
      <alignment vertical="center"/>
    </xf>
    <xf numFmtId="0" fontId="22" fillId="0" borderId="9" xfId="5" applyFont="1" applyBorder="1" applyAlignment="1">
      <alignment horizontal="left" vertical="center" indent="1"/>
    </xf>
    <xf numFmtId="0" fontId="20" fillId="0" borderId="13" xfId="5" applyFont="1" applyBorder="1" applyAlignment="1">
      <alignment horizontal="left" vertical="center" indent="1"/>
    </xf>
    <xf numFmtId="164" fontId="20" fillId="0" borderId="14" xfId="5" applyNumberFormat="1" applyFont="1" applyBorder="1"/>
    <xf numFmtId="164" fontId="20" fillId="0" borderId="20" xfId="5" applyNumberFormat="1" applyFont="1" applyBorder="1"/>
    <xf numFmtId="0" fontId="12" fillId="0" borderId="0" xfId="5" applyProtection="1">
      <protection locked="0"/>
    </xf>
    <xf numFmtId="0" fontId="15" fillId="0" borderId="0" xfId="5" applyFont="1"/>
    <xf numFmtId="0" fontId="35" fillId="0" borderId="0" xfId="5" applyFont="1" applyProtection="1">
      <protection locked="0"/>
    </xf>
    <xf numFmtId="0" fontId="24" fillId="0" borderId="0" xfId="5" applyFont="1" applyProtection="1">
      <protection locked="0"/>
    </xf>
    <xf numFmtId="164" fontId="20" fillId="2" borderId="14" xfId="0" applyNumberFormat="1" applyFont="1" applyFill="1" applyBorder="1" applyAlignment="1">
      <alignment vertical="center" wrapText="1"/>
    </xf>
    <xf numFmtId="164" fontId="8" fillId="2" borderId="14" xfId="0" applyNumberFormat="1" applyFont="1" applyFill="1" applyBorder="1" applyAlignment="1">
      <alignment vertical="center" wrapText="1"/>
    </xf>
    <xf numFmtId="3" fontId="4" fillId="0" borderId="20" xfId="0" applyNumberFormat="1" applyFont="1" applyBorder="1" applyAlignment="1" applyProtection="1">
      <alignment horizontal="right" vertical="center" wrapText="1" indent="1"/>
      <protection locked="0"/>
    </xf>
    <xf numFmtId="164" fontId="22" fillId="0" borderId="9" xfId="0" applyNumberFormat="1" applyFont="1" applyBorder="1" applyAlignment="1" applyProtection="1">
      <alignment horizontal="left" vertical="center" wrapText="1" indent="1"/>
      <protection locked="0"/>
    </xf>
    <xf numFmtId="0" fontId="30" fillId="0" borderId="3" xfId="0" applyFont="1" applyBorder="1" applyAlignment="1" applyProtection="1">
      <alignment vertical="center" wrapText="1"/>
      <protection locked="0"/>
    </xf>
    <xf numFmtId="0" fontId="29" fillId="0" borderId="14" xfId="4" applyFont="1" applyBorder="1" applyAlignment="1">
      <alignment horizontal="left" vertical="center" wrapText="1" indent="1"/>
    </xf>
    <xf numFmtId="164" fontId="29" fillId="0" borderId="13" xfId="0" applyNumberFormat="1" applyFont="1" applyBorder="1" applyAlignment="1">
      <alignment horizontal="left" vertical="center" wrapText="1" indent="1"/>
    </xf>
    <xf numFmtId="0" fontId="37" fillId="0" borderId="0" xfId="0" applyFont="1"/>
    <xf numFmtId="0" fontId="38" fillId="0" borderId="0" xfId="0" applyFont="1"/>
    <xf numFmtId="0" fontId="38" fillId="0" borderId="0" xfId="0" applyFont="1" applyAlignment="1">
      <alignment horizontal="right" indent="1"/>
    </xf>
    <xf numFmtId="0" fontId="25" fillId="0" borderId="0" xfId="0" applyFont="1" applyAlignment="1">
      <alignment horizontal="center"/>
    </xf>
    <xf numFmtId="0" fontId="29" fillId="0" borderId="14" xfId="4" applyFont="1" applyBorder="1" applyAlignment="1">
      <alignment horizontal="left" vertical="center" wrapText="1"/>
    </xf>
    <xf numFmtId="164" fontId="30" fillId="0" borderId="5" xfId="0" applyNumberFormat="1" applyFont="1" applyBorder="1" applyAlignment="1" applyProtection="1">
      <alignment horizontal="right" vertical="center" wrapText="1" indent="1"/>
      <protection locked="0"/>
    </xf>
    <xf numFmtId="0" fontId="30" fillId="0" borderId="11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3" fontId="38" fillId="0" borderId="0" xfId="0" applyNumberFormat="1" applyFont="1" applyAlignment="1">
      <alignment horizontal="right" indent="1"/>
    </xf>
    <xf numFmtId="3" fontId="31" fillId="0" borderId="0" xfId="0" applyNumberFormat="1" applyFont="1" applyAlignment="1">
      <alignment horizontal="right" indent="1"/>
    </xf>
    <xf numFmtId="0" fontId="6" fillId="0" borderId="34" xfId="0" applyFont="1" applyBorder="1" applyAlignment="1">
      <alignment horizontal="right"/>
    </xf>
    <xf numFmtId="164" fontId="36" fillId="0" borderId="34" xfId="4" applyNumberFormat="1" applyFont="1" applyBorder="1" applyAlignment="1">
      <alignment horizontal="left" vertical="center"/>
    </xf>
    <xf numFmtId="0" fontId="30" fillId="0" borderId="22" xfId="4" applyFont="1" applyBorder="1" applyAlignment="1">
      <alignment horizontal="left" vertical="center" wrapText="1" indent="1"/>
    </xf>
    <xf numFmtId="0" fontId="22" fillId="0" borderId="2" xfId="4" applyFont="1" applyBorder="1" applyAlignment="1">
      <alignment horizontal="left" indent="6"/>
    </xf>
    <xf numFmtId="0" fontId="22" fillId="0" borderId="2" xfId="4" applyFont="1" applyBorder="1" applyAlignment="1">
      <alignment horizontal="left" vertical="center" wrapText="1" indent="6"/>
    </xf>
    <xf numFmtId="0" fontId="22" fillId="0" borderId="6" xfId="4" applyFont="1" applyBorder="1" applyAlignment="1">
      <alignment horizontal="left" vertical="center" wrapText="1" indent="6"/>
    </xf>
    <xf numFmtId="0" fontId="22" fillId="0" borderId="30" xfId="4" applyFont="1" applyBorder="1" applyAlignment="1">
      <alignment horizontal="left" vertical="center" wrapText="1" indent="6"/>
    </xf>
    <xf numFmtId="0" fontId="43" fillId="0" borderId="0" xfId="0" applyFont="1"/>
    <xf numFmtId="0" fontId="44" fillId="0" borderId="0" xfId="0" applyFont="1"/>
    <xf numFmtId="0" fontId="2" fillId="0" borderId="0" xfId="4" applyFont="1"/>
    <xf numFmtId="164" fontId="5" fillId="0" borderId="0" xfId="4" applyNumberFormat="1" applyFont="1" applyAlignment="1">
      <alignment horizontal="centerContinuous" vertical="center"/>
    </xf>
    <xf numFmtId="0" fontId="15" fillId="0" borderId="8" xfId="4" applyFont="1" applyBorder="1" applyAlignment="1">
      <alignment horizontal="center" vertical="center"/>
    </xf>
    <xf numFmtId="0" fontId="15" fillId="0" borderId="9" xfId="4" applyFont="1" applyBorder="1" applyAlignment="1">
      <alignment horizontal="center" vertical="center"/>
    </xf>
    <xf numFmtId="0" fontId="15" fillId="0" borderId="13" xfId="4" applyFont="1" applyBorder="1" applyAlignment="1">
      <alignment horizontal="center" vertical="center"/>
    </xf>
    <xf numFmtId="0" fontId="15" fillId="0" borderId="14" xfId="4" applyFont="1" applyBorder="1" applyAlignment="1">
      <alignment horizontal="center" vertical="center"/>
    </xf>
    <xf numFmtId="0" fontId="15" fillId="0" borderId="20" xfId="4" applyFont="1" applyBorder="1" applyAlignment="1">
      <alignment horizontal="center" vertical="center"/>
    </xf>
    <xf numFmtId="0" fontId="11" fillId="0" borderId="0" xfId="0" applyFont="1"/>
    <xf numFmtId="0" fontId="15" fillId="0" borderId="10" xfId="4" applyFont="1" applyBorder="1" applyAlignment="1">
      <alignment horizontal="center" vertical="center"/>
    </xf>
    <xf numFmtId="0" fontId="32" fillId="0" borderId="14" xfId="4" applyFont="1" applyBorder="1"/>
    <xf numFmtId="165" fontId="15" fillId="0" borderId="29" xfId="1" applyNumberFormat="1" applyFont="1" applyBorder="1"/>
    <xf numFmtId="165" fontId="15" fillId="0" borderId="16" xfId="1" applyNumberFormat="1" applyFont="1" applyBorder="1"/>
    <xf numFmtId="0" fontId="23" fillId="0" borderId="0" xfId="0" applyFont="1" applyAlignment="1">
      <alignment horizontal="right"/>
    </xf>
    <xf numFmtId="0" fontId="8" fillId="0" borderId="35" xfId="4" applyFont="1" applyBorder="1" applyAlignment="1">
      <alignment horizontal="center" vertical="center" wrapText="1"/>
    </xf>
    <xf numFmtId="0" fontId="41" fillId="0" borderId="0" xfId="0" applyFont="1"/>
    <xf numFmtId="0" fontId="3" fillId="0" borderId="0" xfId="0" applyFont="1"/>
    <xf numFmtId="0" fontId="3" fillId="0" borderId="0" xfId="0" applyFont="1" applyProtection="1">
      <protection locked="0"/>
    </xf>
    <xf numFmtId="0" fontId="0" fillId="0" borderId="0" xfId="0" applyProtection="1">
      <protection locked="0"/>
    </xf>
    <xf numFmtId="0" fontId="42" fillId="0" borderId="0" xfId="0" applyFont="1"/>
    <xf numFmtId="164" fontId="30" fillId="0" borderId="3" xfId="0" applyNumberFormat="1" applyFont="1" applyBorder="1" applyAlignment="1" applyProtection="1">
      <alignment vertical="center"/>
      <protection locked="0"/>
    </xf>
    <xf numFmtId="164" fontId="30" fillId="0" borderId="2" xfId="0" applyNumberFormat="1" applyFont="1" applyBorder="1" applyAlignment="1" applyProtection="1">
      <alignment vertical="center"/>
      <protection locked="0"/>
    </xf>
    <xf numFmtId="164" fontId="30" fillId="0" borderId="6" xfId="0" applyNumberFormat="1" applyFont="1" applyBorder="1" applyAlignment="1" applyProtection="1">
      <alignment vertical="center"/>
      <protection locked="0"/>
    </xf>
    <xf numFmtId="0" fontId="4" fillId="0" borderId="0" xfId="0" applyFont="1"/>
    <xf numFmtId="0" fontId="6" fillId="0" borderId="0" xfId="0" applyFont="1" applyAlignment="1">
      <alignment horizontal="center"/>
    </xf>
    <xf numFmtId="0" fontId="15" fillId="0" borderId="3" xfId="4" applyFont="1" applyBorder="1" applyProtection="1">
      <protection locked="0"/>
    </xf>
    <xf numFmtId="165" fontId="15" fillId="0" borderId="3" xfId="1" applyNumberFormat="1" applyFont="1" applyBorder="1" applyProtection="1">
      <protection locked="0"/>
    </xf>
    <xf numFmtId="0" fontId="15" fillId="0" borderId="2" xfId="4" applyFont="1" applyBorder="1" applyProtection="1">
      <protection locked="0"/>
    </xf>
    <xf numFmtId="165" fontId="15" fillId="0" borderId="2" xfId="1" applyNumberFormat="1" applyFont="1" applyBorder="1" applyProtection="1">
      <protection locked="0"/>
    </xf>
    <xf numFmtId="0" fontId="15" fillId="0" borderId="6" xfId="4" applyFont="1" applyBorder="1" applyProtection="1">
      <protection locked="0"/>
    </xf>
    <xf numFmtId="165" fontId="15" fillId="0" borderId="6" xfId="1" applyNumberFormat="1" applyFont="1" applyBorder="1" applyProtection="1">
      <protection locked="0"/>
    </xf>
    <xf numFmtId="0" fontId="29" fillId="0" borderId="11" xfId="4" applyFont="1" applyBorder="1" applyAlignment="1">
      <alignment horizontal="center" vertical="center" wrapText="1"/>
    </xf>
    <xf numFmtId="0" fontId="29" fillId="0" borderId="4" xfId="4" applyFont="1" applyBorder="1" applyAlignment="1">
      <alignment horizontal="center" vertical="center" wrapText="1"/>
    </xf>
    <xf numFmtId="0" fontId="29" fillId="0" borderId="36" xfId="4" applyFont="1" applyBorder="1" applyAlignment="1">
      <alignment horizontal="center" vertical="center" wrapText="1"/>
    </xf>
    <xf numFmtId="0" fontId="30" fillId="0" borderId="13" xfId="4" applyFont="1" applyBorder="1" applyAlignment="1">
      <alignment horizontal="center" vertical="center"/>
    </xf>
    <xf numFmtId="0" fontId="30" fillId="0" borderId="14" xfId="4" applyFont="1" applyBorder="1" applyAlignment="1">
      <alignment horizontal="center" vertical="center"/>
    </xf>
    <xf numFmtId="0" fontId="30" fillId="0" borderId="20" xfId="4" applyFont="1" applyBorder="1" applyAlignment="1">
      <alignment horizontal="center" vertical="center"/>
    </xf>
    <xf numFmtId="0" fontId="30" fillId="0" borderId="11" xfId="4" applyFont="1" applyBorder="1" applyAlignment="1">
      <alignment horizontal="center" vertical="center"/>
    </xf>
    <xf numFmtId="0" fontId="30" fillId="0" borderId="8" xfId="4" applyFont="1" applyBorder="1" applyAlignment="1">
      <alignment horizontal="center" vertical="center"/>
    </xf>
    <xf numFmtId="0" fontId="30" fillId="0" borderId="10" xfId="4" applyFont="1" applyBorder="1" applyAlignment="1">
      <alignment horizontal="center" vertical="center"/>
    </xf>
    <xf numFmtId="165" fontId="29" fillId="0" borderId="20" xfId="1" applyNumberFormat="1" applyFont="1" applyBorder="1"/>
    <xf numFmtId="165" fontId="30" fillId="0" borderId="36" xfId="1" applyNumberFormat="1" applyFont="1" applyBorder="1" applyProtection="1">
      <protection locked="0"/>
    </xf>
    <xf numFmtId="165" fontId="30" fillId="0" borderId="16" xfId="1" applyNumberFormat="1" applyFont="1" applyBorder="1" applyProtection="1">
      <protection locked="0"/>
    </xf>
    <xf numFmtId="165" fontId="30" fillId="0" borderId="18" xfId="1" applyNumberFormat="1" applyFont="1" applyBorder="1" applyProtection="1">
      <protection locked="0"/>
    </xf>
    <xf numFmtId="0" fontId="30" fillId="0" borderId="4" xfId="4" applyFont="1" applyBorder="1" applyProtection="1">
      <protection locked="0"/>
    </xf>
    <xf numFmtId="0" fontId="30" fillId="0" borderId="6" xfId="4" applyFont="1" applyBorder="1" applyProtection="1">
      <protection locked="0"/>
    </xf>
    <xf numFmtId="164" fontId="8" fillId="0" borderId="13" xfId="0" applyNumberFormat="1" applyFont="1" applyBorder="1" applyAlignment="1">
      <alignment horizontal="center" vertical="center" wrapText="1"/>
    </xf>
    <xf numFmtId="164" fontId="8" fillId="0" borderId="14" xfId="0" applyNumberFormat="1" applyFont="1" applyBorder="1" applyAlignment="1">
      <alignment horizontal="center" vertical="center" wrapText="1"/>
    </xf>
    <xf numFmtId="164" fontId="8" fillId="0" borderId="13" xfId="0" applyNumberFormat="1" applyFont="1" applyBorder="1" applyAlignment="1">
      <alignment horizontal="left" vertical="center" wrapText="1"/>
    </xf>
    <xf numFmtId="164" fontId="8" fillId="0" borderId="14" xfId="0" applyNumberFormat="1" applyFont="1" applyBorder="1" applyAlignment="1">
      <alignment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 wrapText="1" indent="1"/>
    </xf>
    <xf numFmtId="0" fontId="27" fillId="0" borderId="5" xfId="0" applyFont="1" applyBorder="1" applyAlignment="1">
      <alignment horizontal="left" vertical="center" wrapText="1" indent="1"/>
    </xf>
    <xf numFmtId="0" fontId="27" fillId="0" borderId="5" xfId="0" applyFont="1" applyBorder="1" applyAlignment="1">
      <alignment horizontal="left" vertical="center" wrapText="1" indent="8"/>
    </xf>
    <xf numFmtId="0" fontId="31" fillId="0" borderId="22" xfId="0" applyFont="1" applyBorder="1" applyAlignment="1">
      <alignment vertical="center" wrapText="1"/>
    </xf>
    <xf numFmtId="164" fontId="29" fillId="0" borderId="22" xfId="0" applyNumberFormat="1" applyFont="1" applyBorder="1" applyAlignment="1">
      <alignment vertical="center" wrapText="1"/>
    </xf>
    <xf numFmtId="164" fontId="29" fillId="0" borderId="23" xfId="0" applyNumberFormat="1" applyFont="1" applyBorder="1" applyAlignment="1">
      <alignment vertical="center" wrapText="1"/>
    </xf>
    <xf numFmtId="0" fontId="30" fillId="0" borderId="11" xfId="0" applyFont="1" applyBorder="1" applyAlignment="1">
      <alignment horizontal="right" vertical="center" indent="1"/>
    </xf>
    <xf numFmtId="164" fontId="15" fillId="3" borderId="24" xfId="0" applyNumberFormat="1" applyFont="1" applyFill="1" applyBorder="1" applyAlignment="1">
      <alignment horizontal="left" vertical="center" wrapText="1" indent="2"/>
    </xf>
    <xf numFmtId="3" fontId="32" fillId="0" borderId="20" xfId="0" applyNumberFormat="1" applyFont="1" applyBorder="1" applyAlignment="1">
      <alignment horizontal="right" vertical="center" indent="1"/>
    </xf>
    <xf numFmtId="0" fontId="31" fillId="0" borderId="15" xfId="0" applyFont="1" applyBorder="1" applyAlignment="1">
      <alignment vertical="center"/>
    </xf>
    <xf numFmtId="0" fontId="31" fillId="0" borderId="19" xfId="0" applyFont="1" applyBorder="1" applyAlignment="1">
      <alignment horizontal="center" vertical="center"/>
    </xf>
    <xf numFmtId="0" fontId="31" fillId="0" borderId="32" xfId="0" applyFont="1" applyBorder="1" applyAlignment="1">
      <alignment horizontal="center" vertical="center"/>
    </xf>
    <xf numFmtId="49" fontId="30" fillId="0" borderId="11" xfId="0" applyNumberFormat="1" applyFont="1" applyBorder="1" applyAlignment="1">
      <alignment vertical="center"/>
    </xf>
    <xf numFmtId="3" fontId="30" fillId="0" borderId="36" xfId="0" applyNumberFormat="1" applyFont="1" applyBorder="1" applyAlignment="1">
      <alignment vertical="center"/>
    </xf>
    <xf numFmtId="49" fontId="34" fillId="0" borderId="8" xfId="0" quotePrefix="1" applyNumberFormat="1" applyFont="1" applyBorder="1" applyAlignment="1">
      <alignment horizontal="left" vertical="center" indent="1"/>
    </xf>
    <xf numFmtId="3" fontId="34" fillId="0" borderId="16" xfId="0" applyNumberFormat="1" applyFont="1" applyBorder="1" applyAlignment="1">
      <alignment vertical="center"/>
    </xf>
    <xf numFmtId="49" fontId="30" fillId="0" borderId="8" xfId="0" applyNumberFormat="1" applyFont="1" applyBorder="1" applyAlignment="1">
      <alignment vertical="center"/>
    </xf>
    <xf numFmtId="3" fontId="30" fillId="0" borderId="16" xfId="0" applyNumberFormat="1" applyFont="1" applyBorder="1" applyAlignment="1">
      <alignment vertical="center"/>
    </xf>
    <xf numFmtId="49" fontId="31" fillId="0" borderId="13" xfId="0" applyNumberFormat="1" applyFont="1" applyBorder="1" applyAlignment="1">
      <alignment vertical="center"/>
    </xf>
    <xf numFmtId="3" fontId="30" fillId="0" borderId="14" xfId="0" applyNumberFormat="1" applyFont="1" applyBorder="1" applyAlignment="1">
      <alignment vertical="center"/>
    </xf>
    <xf numFmtId="3" fontId="30" fillId="0" borderId="20" xfId="0" applyNumberFormat="1" applyFont="1" applyBorder="1" applyAlignment="1">
      <alignment vertical="center"/>
    </xf>
    <xf numFmtId="49" fontId="30" fillId="0" borderId="8" xfId="0" applyNumberFormat="1" applyFont="1" applyBorder="1" applyAlignment="1">
      <alignment horizontal="left" vertical="center"/>
    </xf>
    <xf numFmtId="164" fontId="3" fillId="0" borderId="0" xfId="0" applyNumberFormat="1" applyFont="1" applyAlignment="1">
      <alignment horizontal="left" vertical="center" wrapText="1"/>
    </xf>
    <xf numFmtId="164" fontId="19" fillId="0" borderId="0" xfId="0" applyNumberFormat="1" applyFont="1" applyAlignment="1">
      <alignment vertical="center" wrapText="1"/>
    </xf>
    <xf numFmtId="0" fontId="8" fillId="0" borderId="38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164" fontId="8" fillId="0" borderId="41" xfId="0" applyNumberFormat="1" applyFont="1" applyBorder="1" applyAlignment="1">
      <alignment horizontal="center" vertical="center" wrapText="1"/>
    </xf>
    <xf numFmtId="0" fontId="29" fillId="0" borderId="14" xfId="0" applyFont="1" applyBorder="1" applyAlignment="1">
      <alignment horizontal="left" vertical="center" wrapText="1" indent="1"/>
    </xf>
    <xf numFmtId="0" fontId="28" fillId="0" borderId="13" xfId="0" applyFont="1" applyBorder="1" applyAlignment="1">
      <alignment horizontal="center" vertical="center" wrapText="1"/>
    </xf>
    <xf numFmtId="0" fontId="39" fillId="0" borderId="42" xfId="0" applyFont="1" applyBorder="1" applyAlignment="1">
      <alignment horizontal="left" wrapText="1" indent="1"/>
    </xf>
    <xf numFmtId="0" fontId="22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 indent="1"/>
    </xf>
    <xf numFmtId="0" fontId="22" fillId="0" borderId="0" xfId="0" applyFont="1" applyAlignment="1">
      <alignment horizontal="left" vertical="center" wrapText="1"/>
    </xf>
    <xf numFmtId="0" fontId="22" fillId="0" borderId="0" xfId="0" applyFont="1" applyAlignment="1">
      <alignment vertical="center" wrapText="1"/>
    </xf>
    <xf numFmtId="0" fontId="20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left" vertical="center" wrapText="1" indent="1"/>
    </xf>
    <xf numFmtId="0" fontId="0" fillId="0" borderId="0" xfId="0" applyAlignment="1">
      <alignment horizontal="left" vertical="center" wrapText="1"/>
    </xf>
    <xf numFmtId="0" fontId="4" fillId="0" borderId="13" xfId="0" applyFont="1" applyBorder="1" applyAlignment="1">
      <alignment horizontal="left" vertical="center"/>
    </xf>
    <xf numFmtId="0" fontId="4" fillId="0" borderId="42" xfId="0" applyFont="1" applyBorder="1" applyAlignment="1">
      <alignment vertical="center" wrapText="1"/>
    </xf>
    <xf numFmtId="0" fontId="40" fillId="0" borderId="0" xfId="0" applyFont="1" applyAlignment="1" applyProtection="1">
      <alignment horizontal="right" vertical="top"/>
      <protection locked="0"/>
    </xf>
    <xf numFmtId="16" fontId="0" fillId="0" borderId="0" xfId="0" applyNumberFormat="1" applyAlignment="1">
      <alignment vertical="center" wrapText="1"/>
    </xf>
    <xf numFmtId="0" fontId="30" fillId="0" borderId="9" xfId="0" applyFont="1" applyBorder="1" applyAlignment="1">
      <alignment horizontal="center" vertical="center"/>
    </xf>
    <xf numFmtId="164" fontId="29" fillId="0" borderId="29" xfId="0" applyNumberFormat="1" applyFont="1" applyBorder="1" applyAlignment="1">
      <alignment vertical="center"/>
    </xf>
    <xf numFmtId="0" fontId="30" fillId="0" borderId="8" xfId="0" applyFont="1" applyBorder="1" applyAlignment="1">
      <alignment horizontal="center" vertical="center"/>
    </xf>
    <xf numFmtId="164" fontId="29" fillId="0" borderId="16" xfId="0" applyNumberFormat="1" applyFont="1" applyBorder="1" applyAlignment="1">
      <alignment vertical="center"/>
    </xf>
    <xf numFmtId="0" fontId="30" fillId="0" borderId="10" xfId="0" applyFont="1" applyBorder="1" applyAlignment="1">
      <alignment horizontal="center" vertical="center"/>
    </xf>
    <xf numFmtId="164" fontId="29" fillId="0" borderId="18" xfId="0" applyNumberFormat="1" applyFont="1" applyBorder="1" applyAlignment="1">
      <alignment vertical="center"/>
    </xf>
    <xf numFmtId="0" fontId="29" fillId="0" borderId="13" xfId="0" applyFont="1" applyBorder="1" applyAlignment="1">
      <alignment horizontal="center" vertical="center"/>
    </xf>
    <xf numFmtId="0" fontId="31" fillId="0" borderId="14" xfId="0" applyFont="1" applyBorder="1" applyAlignment="1">
      <alignment vertical="center" wrapText="1"/>
    </xf>
    <xf numFmtId="164" fontId="29" fillId="0" borderId="14" xfId="0" applyNumberFormat="1" applyFont="1" applyBorder="1" applyAlignment="1">
      <alignment vertical="center"/>
    </xf>
    <xf numFmtId="164" fontId="29" fillId="0" borderId="20" xfId="0" applyNumberFormat="1" applyFont="1" applyBorder="1" applyAlignment="1">
      <alignment vertical="center"/>
    </xf>
    <xf numFmtId="0" fontId="0" fillId="0" borderId="45" xfId="0" applyBorder="1"/>
    <xf numFmtId="0" fontId="6" fillId="0" borderId="45" xfId="0" applyFont="1" applyBorder="1" applyAlignment="1">
      <alignment horizontal="center"/>
    </xf>
    <xf numFmtId="0" fontId="42" fillId="0" borderId="0" xfId="0" applyFont="1" applyProtection="1">
      <protection locked="0"/>
    </xf>
    <xf numFmtId="0" fontId="35" fillId="0" borderId="0" xfId="0" applyFont="1" applyProtection="1">
      <protection locked="0"/>
    </xf>
    <xf numFmtId="164" fontId="22" fillId="0" borderId="46" xfId="4" applyNumberFormat="1" applyFont="1" applyBorder="1" applyAlignment="1" applyProtection="1">
      <alignment horizontal="right" vertical="center" wrapText="1" indent="1"/>
      <protection locked="0"/>
    </xf>
    <xf numFmtId="164" fontId="22" fillId="0" borderId="41" xfId="4" applyNumberFormat="1" applyFont="1" applyBorder="1" applyAlignment="1" applyProtection="1">
      <alignment horizontal="right" vertical="center" wrapText="1" indent="1"/>
      <protection locked="0"/>
    </xf>
    <xf numFmtId="164" fontId="8" fillId="0" borderId="48" xfId="0" applyNumberFormat="1" applyFont="1" applyBorder="1" applyAlignment="1">
      <alignment horizontal="center" vertical="center"/>
    </xf>
    <xf numFmtId="164" fontId="8" fillId="0" borderId="31" xfId="0" applyNumberFormat="1" applyFont="1" applyBorder="1" applyAlignment="1">
      <alignment horizontal="center" vertical="center" wrapText="1"/>
    </xf>
    <xf numFmtId="164" fontId="20" fillId="0" borderId="43" xfId="0" applyNumberFormat="1" applyFont="1" applyBorder="1" applyAlignment="1">
      <alignment horizontal="center" vertical="center" wrapText="1"/>
    </xf>
    <xf numFmtId="164" fontId="20" fillId="0" borderId="24" xfId="0" applyNumberFormat="1" applyFont="1" applyBorder="1" applyAlignment="1">
      <alignment horizontal="center" vertical="center" wrapText="1"/>
    </xf>
    <xf numFmtId="164" fontId="20" fillId="0" borderId="33" xfId="0" applyNumberFormat="1" applyFont="1" applyBorder="1" applyAlignment="1">
      <alignment horizontal="center" vertical="center" wrapText="1"/>
    </xf>
    <xf numFmtId="164" fontId="20" fillId="0" borderId="20" xfId="0" applyNumberFormat="1" applyFont="1" applyBorder="1" applyAlignment="1">
      <alignment horizontal="center" vertical="center" wrapText="1"/>
    </xf>
    <xf numFmtId="164" fontId="20" fillId="0" borderId="28" xfId="0" applyNumberFormat="1" applyFont="1" applyBorder="1" applyAlignment="1">
      <alignment horizontal="center" vertical="center" wrapText="1"/>
    </xf>
    <xf numFmtId="164" fontId="20" fillId="0" borderId="13" xfId="0" applyNumberFormat="1" applyFont="1" applyBorder="1" applyAlignment="1">
      <alignment horizontal="center" vertical="center" wrapText="1"/>
    </xf>
    <xf numFmtId="164" fontId="20" fillId="0" borderId="24" xfId="0" applyNumberFormat="1" applyFont="1" applyBorder="1" applyAlignment="1">
      <alignment horizontal="left" vertical="center" wrapText="1" indent="1"/>
    </xf>
    <xf numFmtId="164" fontId="20" fillId="0" borderId="8" xfId="0" applyNumberFormat="1" applyFont="1" applyBorder="1" applyAlignment="1">
      <alignment horizontal="center" vertical="center" wrapText="1"/>
    </xf>
    <xf numFmtId="164" fontId="22" fillId="0" borderId="25" xfId="0" applyNumberFormat="1" applyFont="1" applyBorder="1" applyAlignment="1">
      <alignment vertical="center" wrapText="1"/>
    </xf>
    <xf numFmtId="164" fontId="29" fillId="0" borderId="24" xfId="0" applyNumberFormat="1" applyFont="1" applyBorder="1" applyAlignment="1">
      <alignment horizontal="left" vertical="center" wrapText="1" indent="1"/>
    </xf>
    <xf numFmtId="0" fontId="22" fillId="0" borderId="2" xfId="5" applyFont="1" applyBorder="1" applyAlignment="1">
      <alignment horizontal="left" vertical="center" indent="1"/>
    </xf>
    <xf numFmtId="0" fontId="22" fillId="0" borderId="3" xfId="5" applyFont="1" applyBorder="1" applyAlignment="1">
      <alignment horizontal="left" vertical="center" wrapText="1" indent="1"/>
    </xf>
    <xf numFmtId="0" fontId="22" fillId="0" borderId="2" xfId="5" applyFont="1" applyBorder="1" applyAlignment="1">
      <alignment horizontal="left" vertical="center" wrapText="1" indent="1"/>
    </xf>
    <xf numFmtId="0" fontId="22" fillId="0" borderId="3" xfId="5" applyFont="1" applyBorder="1" applyAlignment="1">
      <alignment horizontal="left" vertical="center" indent="1"/>
    </xf>
    <xf numFmtId="0" fontId="8" fillId="0" borderId="14" xfId="5" applyFont="1" applyBorder="1" applyAlignment="1">
      <alignment horizontal="left" indent="1"/>
    </xf>
    <xf numFmtId="0" fontId="28" fillId="0" borderId="14" xfId="0" applyFont="1" applyBorder="1" applyAlignment="1">
      <alignment horizontal="left" vertical="center" wrapText="1" indent="1"/>
    </xf>
    <xf numFmtId="0" fontId="27" fillId="0" borderId="2" xfId="0" applyFont="1" applyBorder="1" applyAlignment="1">
      <alignment horizontal="left" vertical="center" wrapText="1" indent="1"/>
    </xf>
    <xf numFmtId="0" fontId="27" fillId="0" borderId="6" xfId="0" applyFont="1" applyBorder="1" applyAlignment="1">
      <alignment horizontal="left" vertical="center" wrapText="1" indent="1"/>
    </xf>
    <xf numFmtId="0" fontId="28" fillId="0" borderId="21" xfId="0" applyFont="1" applyBorder="1" applyAlignment="1">
      <alignment horizontal="left" vertical="center" wrapText="1" indent="1"/>
    </xf>
    <xf numFmtId="164" fontId="20" fillId="0" borderId="32" xfId="4" applyNumberFormat="1" applyFont="1" applyBorder="1" applyAlignment="1">
      <alignment horizontal="right" vertical="center" wrapText="1" indent="1"/>
    </xf>
    <xf numFmtId="164" fontId="20" fillId="0" borderId="20" xfId="4" applyNumberFormat="1" applyFont="1" applyBorder="1" applyAlignment="1">
      <alignment horizontal="right" vertical="center" wrapText="1" indent="1"/>
    </xf>
    <xf numFmtId="164" fontId="22" fillId="0" borderId="36" xfId="4" applyNumberFormat="1" applyFont="1" applyBorder="1" applyAlignment="1" applyProtection="1">
      <alignment horizontal="right" vertical="center" wrapText="1" indent="1"/>
      <protection locked="0"/>
    </xf>
    <xf numFmtId="164" fontId="22" fillId="0" borderId="16" xfId="4" applyNumberFormat="1" applyFont="1" applyBorder="1" applyAlignment="1" applyProtection="1">
      <alignment horizontal="right" vertical="center" wrapText="1" indent="1"/>
      <protection locked="0"/>
    </xf>
    <xf numFmtId="164" fontId="22" fillId="0" borderId="29" xfId="4" applyNumberFormat="1" applyFont="1" applyBorder="1" applyAlignment="1" applyProtection="1">
      <alignment horizontal="right" vertical="center" wrapText="1" indent="1"/>
      <protection locked="0"/>
    </xf>
    <xf numFmtId="164" fontId="22" fillId="0" borderId="18" xfId="4" applyNumberFormat="1" applyFont="1" applyBorder="1" applyAlignment="1" applyProtection="1">
      <alignment horizontal="right" vertical="center" wrapText="1" indent="1"/>
      <protection locked="0"/>
    </xf>
    <xf numFmtId="164" fontId="30" fillId="0" borderId="16" xfId="4" applyNumberFormat="1" applyFont="1" applyBorder="1" applyAlignment="1" applyProtection="1">
      <alignment horizontal="right" vertical="center" wrapText="1" indent="1"/>
      <protection locked="0"/>
    </xf>
    <xf numFmtId="164" fontId="29" fillId="0" borderId="20" xfId="4" applyNumberFormat="1" applyFont="1" applyBorder="1" applyAlignment="1">
      <alignment horizontal="right" vertical="center" wrapText="1" indent="1"/>
    </xf>
    <xf numFmtId="164" fontId="7" fillId="0" borderId="0" xfId="4" applyNumberFormat="1" applyFont="1" applyAlignment="1">
      <alignment horizontal="right" vertical="center" wrapText="1" indent="1"/>
    </xf>
    <xf numFmtId="164" fontId="22" fillId="0" borderId="31" xfId="4" applyNumberFormat="1" applyFont="1" applyBorder="1" applyAlignment="1" applyProtection="1">
      <alignment horizontal="right" vertical="center" wrapText="1" indent="1"/>
      <protection locked="0"/>
    </xf>
    <xf numFmtId="164" fontId="28" fillId="0" borderId="20" xfId="0" applyNumberFormat="1" applyFont="1" applyBorder="1" applyAlignment="1">
      <alignment horizontal="right" vertical="center" wrapText="1" indent="1"/>
    </xf>
    <xf numFmtId="0" fontId="6" fillId="0" borderId="34" xfId="0" applyFont="1" applyBorder="1" applyAlignment="1">
      <alignment horizontal="right" vertical="center"/>
    </xf>
    <xf numFmtId="164" fontId="22" fillId="0" borderId="2" xfId="0" applyNumberFormat="1" applyFont="1" applyBorder="1" applyAlignment="1" applyProtection="1">
      <alignment horizontal="right" vertical="center" wrapText="1" indent="1"/>
      <protection locked="0"/>
    </xf>
    <xf numFmtId="164" fontId="22" fillId="0" borderId="49" xfId="0" applyNumberFormat="1" applyFont="1" applyBorder="1" applyAlignment="1" applyProtection="1">
      <alignment horizontal="right" vertical="center" wrapText="1" indent="1"/>
      <protection locked="0"/>
    </xf>
    <xf numFmtId="164" fontId="29" fillId="0" borderId="14" xfId="0" applyNumberFormat="1" applyFont="1" applyBorder="1" applyAlignment="1">
      <alignment horizontal="right" vertical="center" wrapText="1" indent="1"/>
    </xf>
    <xf numFmtId="164" fontId="30" fillId="0" borderId="1" xfId="0" applyNumberFormat="1" applyFont="1" applyBorder="1" applyAlignment="1" applyProtection="1">
      <alignment horizontal="right" vertical="center" wrapText="1" indent="1"/>
      <protection locked="0"/>
    </xf>
    <xf numFmtId="164" fontId="22" fillId="0" borderId="16" xfId="0" applyNumberFormat="1" applyFont="1" applyBorder="1" applyAlignment="1" applyProtection="1">
      <alignment horizontal="right" vertical="center" wrapText="1" indent="1"/>
      <protection locked="0"/>
    </xf>
    <xf numFmtId="164" fontId="22" fillId="0" borderId="18" xfId="0" applyNumberFormat="1" applyFont="1" applyBorder="1" applyAlignment="1" applyProtection="1">
      <alignment horizontal="right" vertical="center" wrapText="1" indent="1"/>
      <protection locked="0"/>
    </xf>
    <xf numFmtId="164" fontId="29" fillId="0" borderId="20" xfId="0" applyNumberFormat="1" applyFont="1" applyBorder="1" applyAlignment="1">
      <alignment horizontal="right" vertical="center" wrapText="1" indent="1"/>
    </xf>
    <xf numFmtId="164" fontId="30" fillId="0" borderId="17" xfId="0" applyNumberFormat="1" applyFont="1" applyBorder="1" applyAlignment="1" applyProtection="1">
      <alignment horizontal="right" vertical="center" wrapText="1" indent="1"/>
      <protection locked="0"/>
    </xf>
    <xf numFmtId="164" fontId="7" fillId="0" borderId="0" xfId="0" applyNumberFormat="1" applyFont="1" applyAlignment="1">
      <alignment horizontal="centerContinuous" vertical="center" wrapText="1"/>
    </xf>
    <xf numFmtId="164" fontId="0" fillId="0" borderId="0" xfId="0" applyNumberFormat="1" applyAlignment="1">
      <alignment horizontal="centerContinuous" vertical="center"/>
    </xf>
    <xf numFmtId="164" fontId="8" fillId="0" borderId="13" xfId="0" applyNumberFormat="1" applyFont="1" applyBorder="1" applyAlignment="1">
      <alignment horizontal="centerContinuous" vertical="center" wrapText="1"/>
    </xf>
    <xf numFmtId="164" fontId="8" fillId="0" borderId="14" xfId="0" applyNumberFormat="1" applyFont="1" applyBorder="1" applyAlignment="1">
      <alignment horizontal="centerContinuous" vertical="center" wrapText="1"/>
    </xf>
    <xf numFmtId="164" fontId="8" fillId="0" borderId="20" xfId="0" applyNumberFormat="1" applyFont="1" applyBorder="1" applyAlignment="1">
      <alignment horizontal="centerContinuous" vertical="center" wrapText="1"/>
    </xf>
    <xf numFmtId="164" fontId="29" fillId="0" borderId="24" xfId="0" applyNumberFormat="1" applyFont="1" applyBorder="1" applyAlignment="1">
      <alignment horizontal="center" vertical="center" wrapText="1"/>
    </xf>
    <xf numFmtId="164" fontId="29" fillId="0" borderId="13" xfId="0" applyNumberFormat="1" applyFont="1" applyBorder="1" applyAlignment="1">
      <alignment horizontal="center" vertical="center" wrapText="1"/>
    </xf>
    <xf numFmtId="164" fontId="29" fillId="0" borderId="14" xfId="0" applyNumberFormat="1" applyFont="1" applyBorder="1" applyAlignment="1">
      <alignment horizontal="center" vertical="center" wrapText="1"/>
    </xf>
    <xf numFmtId="164" fontId="29" fillId="0" borderId="20" xfId="0" applyNumberFormat="1" applyFont="1" applyBorder="1" applyAlignment="1">
      <alignment horizontal="center" vertical="center" wrapText="1"/>
    </xf>
    <xf numFmtId="164" fontId="29" fillId="0" borderId="0" xfId="0" applyNumberFormat="1" applyFont="1" applyAlignment="1">
      <alignment horizontal="center" vertical="center" wrapText="1"/>
    </xf>
    <xf numFmtId="164" fontId="0" fillId="0" borderId="27" xfId="0" applyNumberFormat="1" applyBorder="1" applyAlignment="1">
      <alignment horizontal="left" vertical="center" wrapText="1" indent="1"/>
    </xf>
    <xf numFmtId="164" fontId="22" fillId="0" borderId="9" xfId="0" applyNumberFormat="1" applyFont="1" applyBorder="1" applyAlignment="1">
      <alignment horizontal="left" vertical="center" wrapText="1" indent="1"/>
    </xf>
    <xf numFmtId="164" fontId="0" fillId="0" borderId="25" xfId="0" applyNumberFormat="1" applyBorder="1" applyAlignment="1">
      <alignment horizontal="left" vertical="center" wrapText="1" indent="1"/>
    </xf>
    <xf numFmtId="164" fontId="22" fillId="0" borderId="8" xfId="0" applyNumberFormat="1" applyFont="1" applyBorder="1" applyAlignment="1">
      <alignment horizontal="left" vertical="center" wrapText="1" indent="1"/>
    </xf>
    <xf numFmtId="164" fontId="32" fillId="0" borderId="24" xfId="0" applyNumberFormat="1" applyFont="1" applyBorder="1" applyAlignment="1">
      <alignment horizontal="left" vertical="center" wrapText="1" indent="1"/>
    </xf>
    <xf numFmtId="164" fontId="1" fillId="0" borderId="28" xfId="0" applyNumberFormat="1" applyFont="1" applyBorder="1" applyAlignment="1">
      <alignment horizontal="left" vertical="center" wrapText="1" indent="1"/>
    </xf>
    <xf numFmtId="164" fontId="30" fillId="0" borderId="7" xfId="0" applyNumberFormat="1" applyFont="1" applyBorder="1" applyAlignment="1">
      <alignment horizontal="left" vertical="center" wrapText="1" indent="1"/>
    </xf>
    <xf numFmtId="164" fontId="30" fillId="0" borderId="8" xfId="0" applyNumberFormat="1" applyFont="1" applyBorder="1" applyAlignment="1">
      <alignment horizontal="left" vertical="center" wrapText="1" indent="1"/>
    </xf>
    <xf numFmtId="164" fontId="1" fillId="0" borderId="25" xfId="0" applyNumberFormat="1" applyFont="1" applyBorder="1" applyAlignment="1">
      <alignment horizontal="left" vertical="center" wrapText="1" indent="1"/>
    </xf>
    <xf numFmtId="164" fontId="34" fillId="0" borderId="2" xfId="0" applyNumberFormat="1" applyFont="1" applyBorder="1" applyAlignment="1">
      <alignment horizontal="right" vertical="center" wrapText="1" indent="1"/>
    </xf>
    <xf numFmtId="164" fontId="32" fillId="0" borderId="13" xfId="0" applyNumberFormat="1" applyFont="1" applyBorder="1" applyAlignment="1">
      <alignment horizontal="left" vertical="center" wrapText="1" indent="1"/>
    </xf>
    <xf numFmtId="164" fontId="32" fillId="0" borderId="35" xfId="0" applyNumberFormat="1" applyFont="1" applyBorder="1" applyAlignment="1">
      <alignment horizontal="right" vertical="center" wrapText="1" indent="1"/>
    </xf>
    <xf numFmtId="164" fontId="29" fillId="0" borderId="20" xfId="0" applyNumberFormat="1" applyFont="1" applyBorder="1" applyAlignment="1" applyProtection="1">
      <alignment horizontal="right" vertical="center" wrapText="1" indent="1"/>
      <protection locked="0"/>
    </xf>
    <xf numFmtId="164" fontId="30" fillId="0" borderId="9" xfId="0" applyNumberFormat="1" applyFont="1" applyBorder="1" applyAlignment="1" applyProtection="1">
      <alignment horizontal="left" vertical="center" wrapText="1" indent="1"/>
      <protection locked="0"/>
    </xf>
    <xf numFmtId="164" fontId="34" fillId="0" borderId="7" xfId="0" applyNumberFormat="1" applyFont="1" applyBorder="1" applyAlignment="1">
      <alignment horizontal="left" vertical="center" wrapText="1" indent="1"/>
    </xf>
    <xf numFmtId="164" fontId="30" fillId="0" borderId="8" xfId="0" applyNumberFormat="1" applyFont="1" applyBorder="1" applyAlignment="1">
      <alignment horizontal="left" vertical="center" wrapText="1" indent="2"/>
    </xf>
    <xf numFmtId="164" fontId="30" fillId="0" borderId="2" xfId="0" applyNumberFormat="1" applyFont="1" applyBorder="1" applyAlignment="1">
      <alignment horizontal="left" vertical="center" wrapText="1" indent="2"/>
    </xf>
    <xf numFmtId="164" fontId="34" fillId="0" borderId="2" xfId="0" applyNumberFormat="1" applyFont="1" applyBorder="1" applyAlignment="1">
      <alignment horizontal="left" vertical="center" wrapText="1" indent="1"/>
    </xf>
    <xf numFmtId="164" fontId="30" fillId="0" borderId="9" xfId="0" applyNumberFormat="1" applyFont="1" applyBorder="1" applyAlignment="1">
      <alignment horizontal="left" vertical="center" wrapText="1" indent="1"/>
    </xf>
    <xf numFmtId="164" fontId="22" fillId="0" borderId="9" xfId="0" applyNumberFormat="1" applyFont="1" applyBorder="1" applyAlignment="1">
      <alignment horizontal="left" vertical="center" wrapText="1" indent="2"/>
    </xf>
    <xf numFmtId="164" fontId="22" fillId="0" borderId="10" xfId="0" applyNumberFormat="1" applyFont="1" applyBorder="1" applyAlignment="1">
      <alignment horizontal="left" vertical="center" wrapText="1" indent="2"/>
    </xf>
    <xf numFmtId="165" fontId="30" fillId="0" borderId="46" xfId="1" applyNumberFormat="1" applyFont="1" applyBorder="1" applyProtection="1">
      <protection locked="0"/>
    </xf>
    <xf numFmtId="165" fontId="30" fillId="0" borderId="41" xfId="1" applyNumberFormat="1" applyFont="1" applyBorder="1" applyProtection="1">
      <protection locked="0"/>
    </xf>
    <xf numFmtId="0" fontId="30" fillId="0" borderId="3" xfId="4" applyFont="1" applyBorder="1"/>
    <xf numFmtId="0" fontId="8" fillId="0" borderId="4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6" xfId="0" quotePrefix="1" applyFont="1" applyBorder="1" applyAlignment="1">
      <alignment horizontal="right" vertical="center" indent="1"/>
    </xf>
    <xf numFmtId="0" fontId="8" fillId="0" borderId="32" xfId="0" applyFont="1" applyBorder="1" applyAlignment="1">
      <alignment horizontal="right" vertical="center" wrapText="1" indent="1"/>
    </xf>
    <xf numFmtId="164" fontId="8" fillId="0" borderId="41" xfId="0" applyNumberFormat="1" applyFont="1" applyBorder="1" applyAlignment="1">
      <alignment horizontal="right" vertical="center" wrapText="1" indent="1"/>
    </xf>
    <xf numFmtId="164" fontId="22" fillId="0" borderId="36" xfId="0" applyNumberFormat="1" applyFont="1" applyBorder="1" applyAlignment="1" applyProtection="1">
      <alignment horizontal="right" vertical="center" wrapText="1" indent="1"/>
      <protection locked="0"/>
    </xf>
    <xf numFmtId="164" fontId="22" fillId="0" borderId="17" xfId="0" applyNumberFormat="1" applyFont="1" applyBorder="1" applyAlignment="1" applyProtection="1">
      <alignment horizontal="right" vertical="center" wrapText="1" indent="1"/>
      <protection locked="0"/>
    </xf>
    <xf numFmtId="164" fontId="29" fillId="0" borderId="35" xfId="0" applyNumberFormat="1" applyFont="1" applyBorder="1" applyAlignment="1" applyProtection="1">
      <alignment horizontal="right" vertical="center" wrapText="1" indent="1"/>
      <protection locked="0"/>
    </xf>
    <xf numFmtId="164" fontId="29" fillId="0" borderId="35" xfId="0" applyNumberFormat="1" applyFont="1" applyBorder="1" applyAlignment="1">
      <alignment horizontal="right" vertical="center" wrapText="1" indent="1"/>
    </xf>
    <xf numFmtId="164" fontId="20" fillId="0" borderId="0" xfId="0" applyNumberFormat="1" applyFont="1" applyAlignment="1">
      <alignment horizontal="right" vertical="center" wrapText="1" indent="1"/>
    </xf>
    <xf numFmtId="0" fontId="22" fillId="0" borderId="0" xfId="0" applyFont="1" applyAlignment="1">
      <alignment horizontal="right" vertical="center" wrapText="1" indent="1"/>
    </xf>
    <xf numFmtId="164" fontId="20" fillId="0" borderId="35" xfId="0" applyNumberFormat="1" applyFont="1" applyBorder="1" applyAlignment="1">
      <alignment horizontal="right" vertical="center" wrapText="1" indent="1"/>
    </xf>
    <xf numFmtId="164" fontId="20" fillId="0" borderId="20" xfId="0" applyNumberFormat="1" applyFont="1" applyBorder="1" applyAlignment="1">
      <alignment horizontal="right" vertical="center" wrapText="1" indent="1"/>
    </xf>
    <xf numFmtId="0" fontId="0" fillId="0" borderId="0" xfId="0" applyAlignment="1">
      <alignment horizontal="right" vertical="center" wrapText="1" indent="1"/>
    </xf>
    <xf numFmtId="49" fontId="8" fillId="0" borderId="36" xfId="0" applyNumberFormat="1" applyFont="1" applyBorder="1" applyAlignment="1">
      <alignment horizontal="right" vertical="center"/>
    </xf>
    <xf numFmtId="49" fontId="8" fillId="0" borderId="52" xfId="0" applyNumberFormat="1" applyFont="1" applyBorder="1" applyAlignment="1">
      <alignment horizontal="right" vertical="center"/>
    </xf>
    <xf numFmtId="0" fontId="7" fillId="0" borderId="53" xfId="4" applyFont="1" applyBorder="1" applyAlignment="1">
      <alignment horizontal="center" vertical="center" wrapText="1"/>
    </xf>
    <xf numFmtId="0" fontId="7" fillId="0" borderId="53" xfId="4" applyFont="1" applyBorder="1" applyAlignment="1">
      <alignment vertical="center" wrapText="1"/>
    </xf>
    <xf numFmtId="164" fontId="7" fillId="0" borderId="53" xfId="4" applyNumberFormat="1" applyFont="1" applyBorder="1" applyAlignment="1">
      <alignment horizontal="right" vertical="center" wrapText="1" indent="1"/>
    </xf>
    <xf numFmtId="0" fontId="16" fillId="0" borderId="0" xfId="0" applyFont="1" applyAlignment="1">
      <alignment horizontal="center" wrapText="1"/>
    </xf>
    <xf numFmtId="0" fontId="24" fillId="0" borderId="0" xfId="0" applyFont="1" applyAlignment="1">
      <alignment horizontal="center" wrapText="1"/>
    </xf>
    <xf numFmtId="0" fontId="32" fillId="0" borderId="15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/>
    </xf>
    <xf numFmtId="0" fontId="32" fillId="0" borderId="32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left" vertical="center" wrapText="1" indent="1"/>
    </xf>
    <xf numFmtId="0" fontId="12" fillId="0" borderId="0" xfId="4" applyAlignment="1">
      <alignment horizontal="right" vertical="center" indent="1"/>
    </xf>
    <xf numFmtId="0" fontId="40" fillId="0" borderId="2" xfId="0" applyFont="1" applyBorder="1" applyAlignment="1">
      <alignment horizontal="justify" wrapText="1"/>
    </xf>
    <xf numFmtId="0" fontId="40" fillId="0" borderId="2" xfId="0" applyFont="1" applyBorder="1" applyAlignment="1">
      <alignment wrapText="1"/>
    </xf>
    <xf numFmtId="0" fontId="40" fillId="0" borderId="30" xfId="0" applyFont="1" applyBorder="1" applyAlignment="1">
      <alignment wrapText="1"/>
    </xf>
    <xf numFmtId="0" fontId="45" fillId="0" borderId="0" xfId="0" applyFont="1" applyAlignment="1">
      <alignment horizontal="left" vertical="center" wrapText="1"/>
    </xf>
    <xf numFmtId="0" fontId="45" fillId="0" borderId="0" xfId="0" applyFont="1" applyAlignment="1">
      <alignment vertical="center" wrapText="1"/>
    </xf>
    <xf numFmtId="0" fontId="45" fillId="0" borderId="0" xfId="0" applyFont="1" applyAlignment="1">
      <alignment horizontal="right" vertical="center" wrapText="1" indent="1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right" vertical="center" wrapText="1" indent="1"/>
    </xf>
    <xf numFmtId="164" fontId="0" fillId="0" borderId="28" xfId="0" applyNumberFormat="1" applyBorder="1" applyAlignment="1">
      <alignment horizontal="left" vertical="center" wrapText="1" indent="1"/>
    </xf>
    <xf numFmtId="164" fontId="22" fillId="0" borderId="7" xfId="0" applyNumberFormat="1" applyFont="1" applyBorder="1" applyAlignment="1">
      <alignment horizontal="left" vertical="center" wrapText="1" indent="1"/>
    </xf>
    <xf numFmtId="164" fontId="22" fillId="0" borderId="54" xfId="0" applyNumberFormat="1" applyFont="1" applyBorder="1" applyAlignment="1" applyProtection="1">
      <alignment horizontal="right" vertical="center" wrapText="1" indent="1"/>
      <protection locked="0"/>
    </xf>
    <xf numFmtId="164" fontId="22" fillId="0" borderId="2" xfId="4" applyNumberFormat="1" applyFont="1" applyBorder="1" applyAlignment="1" applyProtection="1">
      <alignment horizontal="right" vertical="center" wrapText="1" indent="1"/>
      <protection locked="0"/>
    </xf>
    <xf numFmtId="164" fontId="22" fillId="0" borderId="6" xfId="4" applyNumberFormat="1" applyFont="1" applyBorder="1" applyAlignment="1" applyProtection="1">
      <alignment horizontal="right" vertical="center" wrapText="1" indent="1"/>
      <protection locked="0"/>
    </xf>
    <xf numFmtId="164" fontId="30" fillId="0" borderId="18" xfId="4" applyNumberFormat="1" applyFont="1" applyBorder="1" applyAlignment="1" applyProtection="1">
      <alignment horizontal="right" vertical="center" wrapText="1" indent="1"/>
      <protection locked="0"/>
    </xf>
    <xf numFmtId="164" fontId="29" fillId="0" borderId="14" xfId="4" applyNumberFormat="1" applyFont="1" applyBorder="1" applyAlignment="1">
      <alignment horizontal="right" vertical="center" wrapText="1" indent="1"/>
    </xf>
    <xf numFmtId="0" fontId="8" fillId="0" borderId="42" xfId="4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20" fillId="0" borderId="15" xfId="4" applyFont="1" applyBorder="1" applyAlignment="1">
      <alignment horizontal="center" vertical="center" wrapText="1"/>
    </xf>
    <xf numFmtId="0" fontId="20" fillId="0" borderId="19" xfId="4" applyFont="1" applyBorder="1" applyAlignment="1">
      <alignment horizontal="center" vertical="center" wrapText="1"/>
    </xf>
    <xf numFmtId="0" fontId="20" fillId="0" borderId="32" xfId="4" applyFont="1" applyBorder="1" applyAlignment="1">
      <alignment horizontal="center" vertical="center" wrapText="1"/>
    </xf>
    <xf numFmtId="164" fontId="22" fillId="0" borderId="29" xfId="4" applyNumberFormat="1" applyFont="1" applyBorder="1" applyAlignment="1">
      <alignment horizontal="right" vertical="center" wrapText="1" indent="1"/>
    </xf>
    <xf numFmtId="0" fontId="22" fillId="0" borderId="3" xfId="4" applyFont="1" applyBorder="1" applyAlignment="1">
      <alignment horizontal="left" vertical="center" wrapText="1" indent="6"/>
    </xf>
    <xf numFmtId="0" fontId="22" fillId="0" borderId="0" xfId="4" applyFont="1"/>
    <xf numFmtId="0" fontId="27" fillId="0" borderId="3" xfId="0" applyFont="1" applyBorder="1" applyAlignment="1">
      <alignment horizontal="left" wrapText="1" indent="1"/>
    </xf>
    <xf numFmtId="0" fontId="27" fillId="0" borderId="2" xfId="0" applyFont="1" applyBorder="1" applyAlignment="1">
      <alignment horizontal="left" wrapText="1" indent="1"/>
    </xf>
    <xf numFmtId="0" fontId="27" fillId="0" borderId="6" xfId="0" applyFont="1" applyBorder="1" applyAlignment="1">
      <alignment horizontal="left" wrapText="1" indent="1"/>
    </xf>
    <xf numFmtId="0" fontId="27" fillId="0" borderId="6" xfId="0" applyFont="1" applyBorder="1" applyAlignment="1">
      <alignment wrapText="1"/>
    </xf>
    <xf numFmtId="0" fontId="27" fillId="0" borderId="9" xfId="0" applyFont="1" applyBorder="1" applyAlignment="1">
      <alignment wrapText="1"/>
    </xf>
    <xf numFmtId="0" fontId="27" fillId="0" borderId="8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8" fillId="0" borderId="14" xfId="0" applyFont="1" applyBorder="1" applyAlignment="1">
      <alignment wrapText="1"/>
    </xf>
    <xf numFmtId="0" fontId="28" fillId="0" borderId="22" xfId="0" applyFont="1" applyBorder="1" applyAlignment="1">
      <alignment wrapText="1"/>
    </xf>
    <xf numFmtId="164" fontId="26" fillId="0" borderId="20" xfId="0" quotePrefix="1" applyNumberFormat="1" applyFont="1" applyBorder="1" applyAlignment="1">
      <alignment horizontal="right" vertical="center" wrapText="1" indent="1"/>
    </xf>
    <xf numFmtId="0" fontId="25" fillId="0" borderId="0" xfId="4" applyFont="1"/>
    <xf numFmtId="0" fontId="24" fillId="0" borderId="0" xfId="4" applyFont="1"/>
    <xf numFmtId="164" fontId="30" fillId="0" borderId="0" xfId="0" applyNumberFormat="1" applyFont="1" applyAlignment="1" applyProtection="1">
      <alignment horizontal="left" vertical="center" wrapText="1" indent="1"/>
      <protection locked="0"/>
    </xf>
    <xf numFmtId="164" fontId="22" fillId="0" borderId="8" xfId="0" quotePrefix="1" applyNumberFormat="1" applyFont="1" applyBorder="1" applyAlignment="1" applyProtection="1">
      <alignment horizontal="left" vertical="center" wrapText="1" indent="3"/>
      <protection locked="0"/>
    </xf>
    <xf numFmtId="164" fontId="22" fillId="0" borderId="7" xfId="0" applyNumberFormat="1" applyFont="1" applyBorder="1" applyAlignment="1" applyProtection="1">
      <alignment horizontal="left" vertical="center" wrapText="1" indent="1"/>
      <protection locked="0"/>
    </xf>
    <xf numFmtId="164" fontId="22" fillId="0" borderId="8" xfId="0" quotePrefix="1" applyNumberFormat="1" applyFont="1" applyBorder="1" applyAlignment="1" applyProtection="1">
      <alignment horizontal="left" vertical="center" wrapText="1" indent="6"/>
      <protection locked="0"/>
    </xf>
    <xf numFmtId="164" fontId="30" fillId="0" borderId="8" xfId="0" quotePrefix="1" applyNumberFormat="1" applyFont="1" applyBorder="1" applyAlignment="1" applyProtection="1">
      <alignment horizontal="left" vertical="center" wrapText="1" indent="6"/>
      <protection locked="0"/>
    </xf>
    <xf numFmtId="49" fontId="22" fillId="0" borderId="9" xfId="4" applyNumberFormat="1" applyFont="1" applyBorder="1" applyAlignment="1">
      <alignment horizontal="center" vertical="center" wrapText="1"/>
    </xf>
    <xf numFmtId="49" fontId="22" fillId="0" borderId="8" xfId="4" applyNumberFormat="1" applyFont="1" applyBorder="1" applyAlignment="1">
      <alignment horizontal="center" vertical="center" wrapText="1"/>
    </xf>
    <xf numFmtId="49" fontId="22" fillId="0" borderId="10" xfId="4" applyNumberFormat="1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wrapText="1"/>
    </xf>
    <xf numFmtId="0" fontId="27" fillId="0" borderId="9" xfId="0" applyFont="1" applyBorder="1" applyAlignment="1">
      <alignment horizontal="center" wrapText="1"/>
    </xf>
    <xf numFmtId="0" fontId="27" fillId="0" borderId="8" xfId="0" applyFont="1" applyBorder="1" applyAlignment="1">
      <alignment horizontal="center" wrapText="1"/>
    </xf>
    <xf numFmtId="0" fontId="27" fillId="0" borderId="10" xfId="0" applyFont="1" applyBorder="1" applyAlignment="1">
      <alignment horizontal="center" wrapText="1"/>
    </xf>
    <xf numFmtId="0" fontId="28" fillId="0" borderId="21" xfId="0" applyFont="1" applyBorder="1" applyAlignment="1">
      <alignment horizontal="center" wrapText="1"/>
    </xf>
    <xf numFmtId="49" fontId="22" fillId="0" borderId="11" xfId="4" applyNumberFormat="1" applyFont="1" applyBorder="1" applyAlignment="1">
      <alignment horizontal="center" vertical="center" wrapText="1"/>
    </xf>
    <xf numFmtId="49" fontId="22" fillId="0" borderId="7" xfId="4" applyNumberFormat="1" applyFont="1" applyBorder="1" applyAlignment="1">
      <alignment horizontal="center" vertical="center" wrapText="1"/>
    </xf>
    <xf numFmtId="49" fontId="22" fillId="0" borderId="12" xfId="4" applyNumberFormat="1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164" fontId="29" fillId="0" borderId="35" xfId="4" applyNumberFormat="1" applyFont="1" applyBorder="1" applyAlignment="1">
      <alignment horizontal="right" vertical="center" wrapText="1" indent="1"/>
    </xf>
    <xf numFmtId="164" fontId="22" fillId="0" borderId="47" xfId="4" applyNumberFormat="1" applyFont="1" applyBorder="1" applyAlignment="1">
      <alignment horizontal="right" vertical="center" wrapText="1" indent="1"/>
    </xf>
    <xf numFmtId="164" fontId="22" fillId="0" borderId="3" xfId="4" applyNumberFormat="1" applyFont="1" applyBorder="1" applyAlignment="1">
      <alignment horizontal="right" vertical="center" wrapText="1" indent="1"/>
    </xf>
    <xf numFmtId="0" fontId="20" fillId="0" borderId="35" xfId="4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49" fontId="30" fillId="0" borderId="11" xfId="0" applyNumberFormat="1" applyFont="1" applyBorder="1" applyAlignment="1">
      <alignment horizontal="center" vertical="center" wrapText="1"/>
    </xf>
    <xf numFmtId="49" fontId="30" fillId="0" borderId="8" xfId="0" applyNumberFormat="1" applyFont="1" applyBorder="1" applyAlignment="1">
      <alignment horizontal="center" vertical="center" wrapText="1"/>
    </xf>
    <xf numFmtId="49" fontId="30" fillId="0" borderId="9" xfId="0" applyNumberFormat="1" applyFont="1" applyBorder="1" applyAlignment="1">
      <alignment horizontal="center" vertical="center" wrapText="1"/>
    </xf>
    <xf numFmtId="0" fontId="30" fillId="0" borderId="3" xfId="4" applyFont="1" applyBorder="1" applyAlignment="1">
      <alignment horizontal="left" vertical="center" wrapText="1" indent="1"/>
    </xf>
    <xf numFmtId="0" fontId="30" fillId="0" borderId="2" xfId="4" applyFont="1" applyBorder="1" applyAlignment="1">
      <alignment horizontal="left" vertical="center" wrapText="1" indent="1"/>
    </xf>
    <xf numFmtId="0" fontId="40" fillId="0" borderId="0" xfId="0" applyFont="1" applyAlignment="1">
      <alignment horizontal="right" vertical="top"/>
    </xf>
    <xf numFmtId="164" fontId="30" fillId="0" borderId="29" xfId="4" applyNumberFormat="1" applyFont="1" applyBorder="1" applyAlignment="1" applyProtection="1">
      <alignment horizontal="right" vertical="center" wrapText="1" indent="1"/>
      <protection locked="0"/>
    </xf>
    <xf numFmtId="164" fontId="20" fillId="0" borderId="20" xfId="4" applyNumberFormat="1" applyFont="1" applyBorder="1" applyAlignment="1" applyProtection="1">
      <alignment horizontal="right" vertical="center" wrapText="1" indent="1"/>
      <protection locked="0"/>
    </xf>
    <xf numFmtId="0" fontId="28" fillId="0" borderId="13" xfId="0" applyFont="1" applyBorder="1" applyAlignment="1">
      <alignment vertical="center" wrapText="1"/>
    </xf>
    <xf numFmtId="0" fontId="28" fillId="0" borderId="21" xfId="0" applyFont="1" applyBorder="1" applyAlignment="1">
      <alignment vertical="center" wrapText="1"/>
    </xf>
    <xf numFmtId="164" fontId="20" fillId="0" borderId="14" xfId="4" applyNumberFormat="1" applyFont="1" applyBorder="1" applyAlignment="1" applyProtection="1">
      <alignment horizontal="right" vertical="center" wrapText="1" indent="1"/>
      <protection locked="0"/>
    </xf>
    <xf numFmtId="164" fontId="20" fillId="0" borderId="35" xfId="4" applyNumberFormat="1" applyFont="1" applyBorder="1" applyAlignment="1" applyProtection="1">
      <alignment horizontal="right" vertical="center" wrapText="1" indent="1"/>
      <protection locked="0"/>
    </xf>
    <xf numFmtId="0" fontId="32" fillId="0" borderId="13" xfId="4" applyFont="1" applyBorder="1" applyAlignment="1">
      <alignment horizontal="center" vertical="center"/>
    </xf>
    <xf numFmtId="165" fontId="32" fillId="0" borderId="14" xfId="4" applyNumberFormat="1" applyFont="1" applyBorder="1"/>
    <xf numFmtId="165" fontId="32" fillId="0" borderId="20" xfId="4" applyNumberFormat="1" applyFont="1" applyBorder="1"/>
    <xf numFmtId="0" fontId="35" fillId="0" borderId="0" xfId="4" applyFont="1"/>
    <xf numFmtId="0" fontId="29" fillId="0" borderId="13" xfId="4" applyFont="1" applyBorder="1" applyAlignment="1">
      <alignment horizontal="center" vertical="center"/>
    </xf>
    <xf numFmtId="164" fontId="22" fillId="0" borderId="8" xfId="0" applyNumberFormat="1" applyFont="1" applyBorder="1" applyAlignment="1" applyProtection="1">
      <alignment horizontal="left" vertical="center" wrapText="1"/>
      <protection locked="0"/>
    </xf>
    <xf numFmtId="164" fontId="0" fillId="0" borderId="7" xfId="0" applyNumberFormat="1" applyBorder="1" applyAlignment="1" applyProtection="1">
      <alignment horizontal="left" vertical="center" wrapText="1"/>
      <protection locked="0"/>
    </xf>
    <xf numFmtId="49" fontId="22" fillId="0" borderId="2" xfId="0" applyNumberFormat="1" applyFont="1" applyBorder="1" applyAlignment="1" applyProtection="1">
      <alignment horizontal="center" vertical="center" wrapText="1"/>
      <protection locked="0"/>
    </xf>
    <xf numFmtId="49" fontId="22" fillId="0" borderId="6" xfId="0" applyNumberFormat="1" applyFont="1" applyBorder="1" applyAlignment="1" applyProtection="1">
      <alignment horizontal="center" vertical="center" wrapText="1"/>
      <protection locked="0"/>
    </xf>
    <xf numFmtId="49" fontId="19" fillId="0" borderId="2" xfId="0" applyNumberFormat="1" applyFont="1" applyBorder="1" applyAlignment="1" applyProtection="1">
      <alignment horizontal="center" vertical="center" wrapText="1"/>
      <protection locked="0"/>
    </xf>
    <xf numFmtId="49" fontId="19" fillId="0" borderId="6" xfId="0" applyNumberFormat="1" applyFont="1" applyBorder="1" applyAlignment="1" applyProtection="1">
      <alignment horizontal="center" vertical="center" wrapText="1"/>
      <protection locked="0"/>
    </xf>
    <xf numFmtId="49" fontId="22" fillId="0" borderId="14" xfId="0" applyNumberFormat="1" applyFont="1" applyBorder="1" applyAlignment="1" applyProtection="1">
      <alignment horizontal="center" vertical="center" wrapText="1"/>
      <protection locked="0"/>
    </xf>
    <xf numFmtId="49" fontId="15" fillId="0" borderId="2" xfId="0" applyNumberFormat="1" applyFont="1" applyBorder="1" applyAlignment="1" applyProtection="1">
      <alignment horizontal="center" vertical="center" wrapText="1"/>
      <protection locked="0"/>
    </xf>
    <xf numFmtId="49" fontId="15" fillId="0" borderId="14" xfId="0" applyNumberFormat="1" applyFont="1" applyBorder="1" applyAlignment="1" applyProtection="1">
      <alignment horizontal="center" vertical="center" wrapText="1"/>
      <protection locked="0"/>
    </xf>
    <xf numFmtId="164" fontId="6" fillId="0" borderId="0" xfId="0" applyNumberFormat="1" applyFont="1" applyAlignment="1">
      <alignment horizontal="right"/>
    </xf>
    <xf numFmtId="164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 wrapText="1"/>
    </xf>
    <xf numFmtId="0" fontId="22" fillId="0" borderId="1" xfId="5" applyFont="1" applyBorder="1" applyAlignment="1">
      <alignment horizontal="left" vertical="center" wrapText="1" indent="1"/>
    </xf>
    <xf numFmtId="166" fontId="32" fillId="0" borderId="6" xfId="4" applyNumberFormat="1" applyFont="1" applyBorder="1" applyAlignment="1">
      <alignment horizontal="center" vertical="center" wrapText="1"/>
    </xf>
    <xf numFmtId="0" fontId="27" fillId="0" borderId="2" xfId="0" quotePrefix="1" applyFont="1" applyBorder="1" applyAlignment="1">
      <alignment horizontal="left" wrapText="1" indent="1"/>
    </xf>
    <xf numFmtId="0" fontId="27" fillId="0" borderId="6" xfId="0" applyFont="1" applyBorder="1" applyAlignment="1">
      <alignment vertical="center" wrapText="1"/>
    </xf>
    <xf numFmtId="0" fontId="20" fillId="0" borderId="21" xfId="4" applyFont="1" applyBorder="1" applyAlignment="1">
      <alignment horizontal="left" vertical="center" wrapText="1" indent="1"/>
    </xf>
    <xf numFmtId="0" fontId="20" fillId="0" borderId="22" xfId="4" applyFont="1" applyBorder="1" applyAlignment="1">
      <alignment vertical="center" wrapText="1"/>
    </xf>
    <xf numFmtId="164" fontId="20" fillId="0" borderId="23" xfId="4" applyNumberFormat="1" applyFont="1" applyBorder="1" applyAlignment="1">
      <alignment horizontal="right" vertical="center" wrapText="1" indent="1"/>
    </xf>
    <xf numFmtId="0" fontId="22" fillId="0" borderId="30" xfId="4" applyFont="1" applyBorder="1" applyAlignment="1">
      <alignment horizontal="left" vertical="center" wrapText="1" indent="7"/>
    </xf>
    <xf numFmtId="164" fontId="28" fillId="0" borderId="20" xfId="0" applyNumberFormat="1" applyFont="1" applyBorder="1" applyAlignment="1" applyProtection="1">
      <alignment horizontal="right" vertical="center" wrapText="1" indent="1"/>
      <protection locked="0"/>
    </xf>
    <xf numFmtId="0" fontId="20" fillId="0" borderId="13" xfId="4" applyFont="1" applyBorder="1" applyAlignment="1">
      <alignment horizontal="left" vertical="center" wrapText="1"/>
    </xf>
    <xf numFmtId="49" fontId="8" fillId="0" borderId="52" xfId="0" applyNumberFormat="1" applyFont="1" applyBorder="1" applyAlignment="1">
      <alignment horizontal="right" vertical="center" indent="1"/>
    </xf>
    <xf numFmtId="49" fontId="29" fillId="0" borderId="13" xfId="4" applyNumberFormat="1" applyFont="1" applyBorder="1" applyAlignment="1">
      <alignment horizontal="center" vertical="center" wrapText="1"/>
    </xf>
    <xf numFmtId="0" fontId="20" fillId="0" borderId="56" xfId="4" applyFont="1" applyBorder="1" applyAlignment="1">
      <alignment horizontal="center" vertical="center" wrapText="1"/>
    </xf>
    <xf numFmtId="0" fontId="29" fillId="0" borderId="22" xfId="4" applyFont="1" applyBorder="1" applyAlignment="1">
      <alignment vertical="center" wrapText="1"/>
    </xf>
    <xf numFmtId="0" fontId="22" fillId="0" borderId="53" xfId="4" applyFont="1" applyBorder="1" applyAlignment="1">
      <alignment horizontal="right" vertical="center" wrapText="1" indent="1"/>
    </xf>
    <xf numFmtId="164" fontId="30" fillId="0" borderId="53" xfId="4" applyNumberFormat="1" applyFont="1" applyBorder="1" applyAlignment="1">
      <alignment horizontal="right" vertical="center" wrapText="1" indent="1"/>
    </xf>
    <xf numFmtId="164" fontId="26" fillId="0" borderId="14" xfId="0" quotePrefix="1" applyNumberFormat="1" applyFont="1" applyBorder="1" applyAlignment="1" applyProtection="1">
      <alignment horizontal="right" vertical="center" wrapText="1" indent="1"/>
      <protection locked="0"/>
    </xf>
    <xf numFmtId="164" fontId="26" fillId="0" borderId="35" xfId="0" quotePrefix="1" applyNumberFormat="1" applyFont="1" applyBorder="1" applyAlignment="1" applyProtection="1">
      <alignment horizontal="right" vertical="center" wrapText="1" indent="1"/>
      <protection locked="0"/>
    </xf>
    <xf numFmtId="0" fontId="48" fillId="0" borderId="0" xfId="0" applyFont="1"/>
    <xf numFmtId="0" fontId="49" fillId="0" borderId="0" xfId="0" applyFont="1"/>
    <xf numFmtId="167" fontId="0" fillId="0" borderId="0" xfId="0" applyNumberFormat="1"/>
    <xf numFmtId="164" fontId="30" fillId="0" borderId="37" xfId="0" applyNumberFormat="1" applyFont="1" applyBorder="1" applyAlignment="1" applyProtection="1">
      <alignment horizontal="right" vertical="center" wrapText="1" indent="1"/>
      <protection locked="0"/>
    </xf>
    <xf numFmtId="164" fontId="12" fillId="0" borderId="0" xfId="5" applyNumberFormat="1" applyAlignment="1">
      <alignment vertical="center"/>
    </xf>
    <xf numFmtId="0" fontId="50" fillId="0" borderId="0" xfId="0" applyFont="1" applyAlignment="1">
      <alignment horizontal="center"/>
    </xf>
    <xf numFmtId="0" fontId="50" fillId="0" borderId="8" xfId="0" applyFont="1" applyBorder="1"/>
    <xf numFmtId="0" fontId="50" fillId="0" borderId="16" xfId="0" applyFont="1" applyBorder="1"/>
    <xf numFmtId="3" fontId="50" fillId="0" borderId="16" xfId="0" applyNumberFormat="1" applyFont="1" applyBorder="1"/>
    <xf numFmtId="0" fontId="47" fillId="0" borderId="8" xfId="0" applyFont="1" applyBorder="1"/>
    <xf numFmtId="3" fontId="47" fillId="0" borderId="16" xfId="0" applyNumberFormat="1" applyFont="1" applyBorder="1"/>
    <xf numFmtId="0" fontId="51" fillId="0" borderId="0" xfId="0" applyFont="1"/>
    <xf numFmtId="0" fontId="0" fillId="0" borderId="8" xfId="0" applyBorder="1"/>
    <xf numFmtId="3" fontId="0" fillId="0" borderId="16" xfId="0" applyNumberFormat="1" applyBorder="1"/>
    <xf numFmtId="0" fontId="0" fillId="4" borderId="8" xfId="0" applyFill="1" applyBorder="1"/>
    <xf numFmtId="3" fontId="0" fillId="4" borderId="16" xfId="0" applyNumberFormat="1" applyFill="1" applyBorder="1"/>
    <xf numFmtId="0" fontId="48" fillId="0" borderId="8" xfId="0" applyFont="1" applyBorder="1"/>
    <xf numFmtId="0" fontId="49" fillId="5" borderId="8" xfId="0" applyFont="1" applyFill="1" applyBorder="1"/>
    <xf numFmtId="3" fontId="49" fillId="5" borderId="16" xfId="0" applyNumberFormat="1" applyFont="1" applyFill="1" applyBorder="1"/>
    <xf numFmtId="0" fontId="49" fillId="6" borderId="8" xfId="0" applyFont="1" applyFill="1" applyBorder="1"/>
    <xf numFmtId="3" fontId="49" fillId="6" borderId="16" xfId="0" applyNumberFormat="1" applyFont="1" applyFill="1" applyBorder="1"/>
    <xf numFmtId="49" fontId="48" fillId="0" borderId="8" xfId="0" applyNumberFormat="1" applyFont="1" applyBorder="1" applyAlignment="1">
      <alignment horizontal="left" wrapText="1"/>
    </xf>
    <xf numFmtId="3" fontId="48" fillId="0" borderId="16" xfId="0" applyNumberFormat="1" applyFont="1" applyBorder="1"/>
    <xf numFmtId="0" fontId="52" fillId="0" borderId="0" xfId="0" applyFont="1"/>
    <xf numFmtId="0" fontId="51" fillId="0" borderId="8" xfId="0" applyFont="1" applyBorder="1"/>
    <xf numFmtId="3" fontId="51" fillId="0" borderId="16" xfId="0" applyNumberFormat="1" applyFont="1" applyBorder="1"/>
    <xf numFmtId="0" fontId="0" fillId="0" borderId="16" xfId="0" applyBorder="1"/>
    <xf numFmtId="164" fontId="0" fillId="0" borderId="0" xfId="0" applyNumberFormat="1" applyAlignment="1" applyProtection="1">
      <alignment vertical="center" wrapText="1"/>
      <protection locked="0"/>
    </xf>
    <xf numFmtId="0" fontId="4" fillId="0" borderId="14" xfId="4" applyFont="1" applyBorder="1" applyAlignment="1">
      <alignment horizontal="center" vertical="center" wrapText="1"/>
    </xf>
    <xf numFmtId="164" fontId="12" fillId="0" borderId="0" xfId="5" applyNumberFormat="1" applyProtection="1">
      <protection locked="0"/>
    </xf>
    <xf numFmtId="164" fontId="35" fillId="0" borderId="2" xfId="0" applyNumberFormat="1" applyFont="1" applyBorder="1" applyAlignment="1" applyProtection="1">
      <alignment horizontal="right" vertical="center" wrapText="1"/>
      <protection locked="0"/>
    </xf>
    <xf numFmtId="0" fontId="4" fillId="0" borderId="13" xfId="4" applyFont="1" applyBorder="1" applyAlignment="1">
      <alignment horizontal="center" vertical="center" wrapText="1"/>
    </xf>
    <xf numFmtId="0" fontId="4" fillId="0" borderId="20" xfId="4" applyFont="1" applyBorder="1" applyAlignment="1">
      <alignment horizontal="center" vertical="center" wrapText="1"/>
    </xf>
    <xf numFmtId="0" fontId="17" fillId="0" borderId="0" xfId="4" applyFont="1"/>
    <xf numFmtId="0" fontId="4" fillId="0" borderId="15" xfId="4" applyFont="1" applyBorder="1" applyAlignment="1">
      <alignment horizontal="center" vertical="center" wrapText="1"/>
    </xf>
    <xf numFmtId="0" fontId="4" fillId="0" borderId="19" xfId="4" applyFont="1" applyBorder="1" applyAlignment="1">
      <alignment horizontal="center" vertical="center" wrapText="1"/>
    </xf>
    <xf numFmtId="0" fontId="4" fillId="0" borderId="32" xfId="4" applyFont="1" applyBorder="1" applyAlignment="1">
      <alignment horizontal="center" vertical="center" wrapText="1"/>
    </xf>
    <xf numFmtId="0" fontId="4" fillId="0" borderId="13" xfId="4" applyFont="1" applyBorder="1" applyAlignment="1">
      <alignment horizontal="left" vertical="center" wrapText="1" indent="1"/>
    </xf>
    <xf numFmtId="0" fontId="4" fillId="0" borderId="14" xfId="4" applyFont="1" applyBorder="1" applyAlignment="1">
      <alignment horizontal="left" vertical="center" wrapText="1" indent="1"/>
    </xf>
    <xf numFmtId="164" fontId="4" fillId="0" borderId="20" xfId="4" applyNumberFormat="1" applyFont="1" applyBorder="1" applyAlignment="1">
      <alignment horizontal="right" vertical="center" wrapText="1" indent="1"/>
    </xf>
    <xf numFmtId="49" fontId="15" fillId="0" borderId="9" xfId="4" applyNumberFormat="1" applyFont="1" applyBorder="1" applyAlignment="1">
      <alignment horizontal="left" vertical="center" wrapText="1" indent="1"/>
    </xf>
    <xf numFmtId="0" fontId="53" fillId="0" borderId="3" xfId="0" applyFont="1" applyBorder="1" applyAlignment="1">
      <alignment horizontal="left" wrapText="1" indent="1"/>
    </xf>
    <xf numFmtId="164" fontId="15" fillId="0" borderId="29" xfId="4" applyNumberFormat="1" applyFont="1" applyBorder="1" applyAlignment="1" applyProtection="1">
      <alignment horizontal="right" vertical="center" wrapText="1" indent="1"/>
      <protection locked="0"/>
    </xf>
    <xf numFmtId="49" fontId="15" fillId="0" borderId="8" xfId="4" applyNumberFormat="1" applyFont="1" applyBorder="1" applyAlignment="1">
      <alignment horizontal="left" vertical="center" wrapText="1" indent="1"/>
    </xf>
    <xf numFmtId="0" fontId="53" fillId="0" borderId="2" xfId="0" applyFont="1" applyBorder="1" applyAlignment="1">
      <alignment horizontal="left" wrapText="1" indent="1"/>
    </xf>
    <xf numFmtId="164" fontId="15" fillId="0" borderId="16" xfId="4" applyNumberFormat="1" applyFont="1" applyBorder="1" applyAlignment="1" applyProtection="1">
      <alignment horizontal="right" vertical="center" wrapText="1" indent="1"/>
      <protection locked="0"/>
    </xf>
    <xf numFmtId="0" fontId="53" fillId="0" borderId="2" xfId="0" applyFont="1" applyBorder="1" applyAlignment="1">
      <alignment horizontal="left" vertical="center" wrapText="1" indent="1"/>
    </xf>
    <xf numFmtId="49" fontId="15" fillId="0" borderId="10" xfId="4" applyNumberFormat="1" applyFont="1" applyBorder="1" applyAlignment="1">
      <alignment horizontal="left" vertical="center" wrapText="1" indent="1"/>
    </xf>
    <xf numFmtId="0" fontId="53" fillId="0" borderId="6" xfId="0" applyFont="1" applyBorder="1" applyAlignment="1">
      <alignment horizontal="left" vertical="center" wrapText="1" indent="1"/>
    </xf>
    <xf numFmtId="0" fontId="54" fillId="0" borderId="14" xfId="0" applyFont="1" applyBorder="1" applyAlignment="1">
      <alignment horizontal="left" vertical="center" wrapText="1" indent="1"/>
    </xf>
    <xf numFmtId="164" fontId="15" fillId="0" borderId="18" xfId="4" applyNumberFormat="1" applyFont="1" applyBorder="1" applyAlignment="1" applyProtection="1">
      <alignment horizontal="right" vertical="center" wrapText="1" indent="1"/>
      <protection locked="0"/>
    </xf>
    <xf numFmtId="0" fontId="53" fillId="0" borderId="6" xfId="0" applyFont="1" applyBorder="1" applyAlignment="1">
      <alignment horizontal="left" wrapText="1" indent="1"/>
    </xf>
    <xf numFmtId="164" fontId="32" fillId="0" borderId="20" xfId="4" applyNumberFormat="1" applyFont="1" applyBorder="1" applyAlignment="1">
      <alignment horizontal="right" vertical="center" wrapText="1" indent="1"/>
    </xf>
    <xf numFmtId="164" fontId="15" fillId="0" borderId="29" xfId="4" applyNumberFormat="1" applyFont="1" applyBorder="1" applyAlignment="1">
      <alignment horizontal="right" vertical="center" wrapText="1" indent="1"/>
    </xf>
    <xf numFmtId="0" fontId="53" fillId="0" borderId="2" xfId="0" quotePrefix="1" applyFont="1" applyBorder="1" applyAlignment="1">
      <alignment horizontal="left" wrapText="1" indent="1"/>
    </xf>
    <xf numFmtId="164" fontId="17" fillId="0" borderId="16" xfId="4" applyNumberFormat="1" applyFont="1" applyBorder="1" applyAlignment="1" applyProtection="1">
      <alignment horizontal="right" vertical="center" wrapText="1" indent="1"/>
      <protection locked="0"/>
    </xf>
    <xf numFmtId="164" fontId="17" fillId="0" borderId="18" xfId="4" applyNumberFormat="1" applyFont="1" applyBorder="1" applyAlignment="1" applyProtection="1">
      <alignment horizontal="right" vertical="center" wrapText="1" indent="1"/>
      <protection locked="0"/>
    </xf>
    <xf numFmtId="164" fontId="17" fillId="0" borderId="29" xfId="4" applyNumberFormat="1" applyFont="1" applyBorder="1" applyAlignment="1" applyProtection="1">
      <alignment horizontal="right" vertical="center" wrapText="1" indent="1"/>
      <protection locked="0"/>
    </xf>
    <xf numFmtId="0" fontId="4" fillId="0" borderId="13" xfId="4" applyFont="1" applyBorder="1" applyAlignment="1">
      <alignment horizontal="left" vertical="center" wrapText="1"/>
    </xf>
    <xf numFmtId="0" fontId="54" fillId="0" borderId="13" xfId="0" applyFont="1" applyBorder="1" applyAlignment="1">
      <alignment vertical="center" wrapText="1"/>
    </xf>
    <xf numFmtId="0" fontId="53" fillId="0" borderId="6" xfId="0" applyFont="1" applyBorder="1" applyAlignment="1">
      <alignment vertical="center" wrapText="1"/>
    </xf>
    <xf numFmtId="0" fontId="53" fillId="0" borderId="9" xfId="0" applyFont="1" applyBorder="1" applyAlignment="1">
      <alignment horizontal="right" wrapText="1"/>
    </xf>
    <xf numFmtId="0" fontId="53" fillId="0" borderId="8" xfId="0" applyFont="1" applyBorder="1" applyAlignment="1">
      <alignment horizontal="right" wrapText="1"/>
    </xf>
    <xf numFmtId="0" fontId="53" fillId="0" borderId="10" xfId="0" applyFont="1" applyBorder="1" applyAlignment="1">
      <alignment horizontal="right" wrapText="1"/>
    </xf>
    <xf numFmtId="164" fontId="4" fillId="0" borderId="20" xfId="4" applyNumberFormat="1" applyFont="1" applyBorder="1" applyAlignment="1" applyProtection="1">
      <alignment horizontal="right" vertical="center" wrapText="1" indent="1"/>
      <protection locked="0"/>
    </xf>
    <xf numFmtId="0" fontId="54" fillId="0" borderId="14" xfId="0" applyFont="1" applyBorder="1" applyAlignment="1">
      <alignment wrapText="1"/>
    </xf>
    <xf numFmtId="0" fontId="54" fillId="0" borderId="21" xfId="0" applyFont="1" applyBorder="1" applyAlignment="1">
      <alignment vertical="center" wrapText="1"/>
    </xf>
    <xf numFmtId="0" fontId="54" fillId="0" borderId="22" xfId="0" applyFont="1" applyBorder="1" applyAlignment="1">
      <alignment wrapText="1"/>
    </xf>
    <xf numFmtId="0" fontId="4" fillId="0" borderId="0" xfId="4" applyFont="1" applyAlignment="1">
      <alignment horizontal="center" vertical="center" wrapText="1"/>
    </xf>
    <xf numFmtId="0" fontId="4" fillId="0" borderId="0" xfId="4" applyFont="1" applyAlignment="1">
      <alignment vertical="center" wrapText="1"/>
    </xf>
    <xf numFmtId="164" fontId="4" fillId="0" borderId="0" xfId="4" applyNumberFormat="1" applyFont="1" applyAlignment="1">
      <alignment horizontal="right" vertical="center" wrapText="1" indent="1"/>
    </xf>
    <xf numFmtId="0" fontId="4" fillId="0" borderId="15" xfId="4" applyFont="1" applyBorder="1" applyAlignment="1">
      <alignment horizontal="left" vertical="center" wrapText="1" indent="1"/>
    </xf>
    <xf numFmtId="0" fontId="4" fillId="0" borderId="19" xfId="4" applyFont="1" applyBorder="1" applyAlignment="1">
      <alignment vertical="center" wrapText="1"/>
    </xf>
    <xf numFmtId="164" fontId="4" fillId="0" borderId="32" xfId="4" applyNumberFormat="1" applyFont="1" applyBorder="1" applyAlignment="1">
      <alignment horizontal="right" vertical="center" wrapText="1" indent="1"/>
    </xf>
    <xf numFmtId="49" fontId="15" fillId="0" borderId="11" xfId="4" applyNumberFormat="1" applyFont="1" applyBorder="1" applyAlignment="1">
      <alignment horizontal="left" vertical="center" wrapText="1" indent="1"/>
    </xf>
    <xf numFmtId="0" fontId="15" fillId="0" borderId="4" xfId="4" applyFont="1" applyBorder="1" applyAlignment="1">
      <alignment horizontal="left" vertical="center" wrapText="1" indent="1"/>
    </xf>
    <xf numFmtId="164" fontId="15" fillId="0" borderId="36" xfId="4" applyNumberFormat="1" applyFont="1" applyBorder="1" applyAlignment="1" applyProtection="1">
      <alignment horizontal="right" vertical="center" wrapText="1" indent="1"/>
      <protection locked="0"/>
    </xf>
    <xf numFmtId="0" fontId="15" fillId="0" borderId="2" xfId="4" applyFont="1" applyBorder="1" applyAlignment="1">
      <alignment horizontal="left" vertical="center" wrapText="1" indent="1"/>
    </xf>
    <xf numFmtId="0" fontId="15" fillId="0" borderId="5" xfId="4" applyFont="1" applyBorder="1" applyAlignment="1">
      <alignment horizontal="left" vertical="center" wrapText="1" indent="1"/>
    </xf>
    <xf numFmtId="0" fontId="15" fillId="0" borderId="0" xfId="4" applyFont="1" applyAlignment="1">
      <alignment horizontal="left" vertical="center" wrapText="1" indent="1"/>
    </xf>
    <xf numFmtId="0" fontId="15" fillId="0" borderId="6" xfId="4" applyFont="1" applyBorder="1" applyAlignment="1">
      <alignment horizontal="left" vertical="center" wrapText="1" indent="6"/>
    </xf>
    <xf numFmtId="0" fontId="15" fillId="0" borderId="2" xfId="4" applyFont="1" applyBorder="1" applyAlignment="1">
      <alignment horizontal="left" indent="6"/>
    </xf>
    <xf numFmtId="0" fontId="15" fillId="0" borderId="2" xfId="4" applyFont="1" applyBorder="1" applyAlignment="1">
      <alignment horizontal="left" vertical="center" wrapText="1" indent="6"/>
    </xf>
    <xf numFmtId="49" fontId="15" fillId="0" borderId="7" xfId="4" applyNumberFormat="1" applyFont="1" applyBorder="1" applyAlignment="1">
      <alignment horizontal="left" vertical="center" wrapText="1" indent="1"/>
    </xf>
    <xf numFmtId="49" fontId="15" fillId="0" borderId="12" xfId="4" applyNumberFormat="1" applyFont="1" applyBorder="1" applyAlignment="1">
      <alignment horizontal="left" vertical="center" wrapText="1" indent="1"/>
    </xf>
    <xf numFmtId="0" fontId="15" fillId="0" borderId="30" xfId="4" applyFont="1" applyBorder="1" applyAlignment="1">
      <alignment horizontal="left" vertical="center" wrapText="1" indent="7"/>
    </xf>
    <xf numFmtId="164" fontId="15" fillId="0" borderId="31" xfId="4" applyNumberFormat="1" applyFont="1" applyBorder="1" applyAlignment="1" applyProtection="1">
      <alignment horizontal="right" vertical="center" wrapText="1" indent="1"/>
      <protection locked="0"/>
    </xf>
    <xf numFmtId="0" fontId="4" fillId="0" borderId="21" xfId="4" applyFont="1" applyBorder="1" applyAlignment="1">
      <alignment horizontal="left" vertical="center" wrapText="1" indent="1"/>
    </xf>
    <xf numFmtId="0" fontId="4" fillId="0" borderId="22" xfId="4" applyFont="1" applyBorder="1" applyAlignment="1">
      <alignment vertical="center" wrapText="1"/>
    </xf>
    <xf numFmtId="164" fontId="4" fillId="0" borderId="23" xfId="4" applyNumberFormat="1" applyFont="1" applyBorder="1" applyAlignment="1">
      <alignment horizontal="right" vertical="center" wrapText="1" indent="1"/>
    </xf>
    <xf numFmtId="0" fontId="15" fillId="0" borderId="6" xfId="4" applyFont="1" applyBorder="1" applyAlignment="1">
      <alignment horizontal="left" vertical="center" wrapText="1" indent="1"/>
    </xf>
    <xf numFmtId="164" fontId="15" fillId="0" borderId="46" xfId="4" applyNumberFormat="1" applyFont="1" applyBorder="1" applyAlignment="1" applyProtection="1">
      <alignment horizontal="right" vertical="center" wrapText="1" indent="1"/>
      <protection locked="0"/>
    </xf>
    <xf numFmtId="0" fontId="15" fillId="0" borderId="3" xfId="4" applyFont="1" applyBorder="1" applyAlignment="1">
      <alignment horizontal="left" vertical="center" wrapText="1" indent="6"/>
    </xf>
    <xf numFmtId="164" fontId="15" fillId="0" borderId="41" xfId="4" applyNumberFormat="1" applyFont="1" applyBorder="1" applyAlignment="1" applyProtection="1">
      <alignment horizontal="right" vertical="center" wrapText="1" indent="1"/>
      <protection locked="0"/>
    </xf>
    <xf numFmtId="0" fontId="32" fillId="0" borderId="14" xfId="4" applyFont="1" applyBorder="1" applyAlignment="1">
      <alignment horizontal="left" vertical="center" wrapText="1" indent="1"/>
    </xf>
    <xf numFmtId="0" fontId="15" fillId="0" borderId="3" xfId="4" applyFont="1" applyBorder="1" applyAlignment="1">
      <alignment horizontal="left" vertical="center" wrapText="1" indent="1"/>
    </xf>
    <xf numFmtId="0" fontId="15" fillId="0" borderId="1" xfId="4" applyFont="1" applyBorder="1" applyAlignment="1">
      <alignment horizontal="left" vertical="center" wrapText="1" indent="1"/>
    </xf>
    <xf numFmtId="164" fontId="54" fillId="0" borderId="20" xfId="0" applyNumberFormat="1" applyFont="1" applyBorder="1" applyAlignment="1">
      <alignment horizontal="right" vertical="center" wrapText="1" indent="1"/>
    </xf>
    <xf numFmtId="164" fontId="54" fillId="0" borderId="20" xfId="0" applyNumberFormat="1" applyFont="1" applyBorder="1" applyAlignment="1" applyProtection="1">
      <alignment horizontal="right" vertical="center" wrapText="1" indent="1"/>
      <protection locked="0"/>
    </xf>
    <xf numFmtId="164" fontId="54" fillId="0" borderId="20" xfId="0" quotePrefix="1" applyNumberFormat="1" applyFont="1" applyBorder="1" applyAlignment="1">
      <alignment horizontal="right" vertical="center" wrapText="1" indent="1"/>
    </xf>
    <xf numFmtId="0" fontId="55" fillId="0" borderId="0" xfId="4" applyFont="1"/>
    <xf numFmtId="0" fontId="32" fillId="0" borderId="0" xfId="4" applyFont="1"/>
    <xf numFmtId="0" fontId="54" fillId="0" borderId="21" xfId="0" applyFont="1" applyBorder="1" applyAlignment="1">
      <alignment horizontal="left" vertical="center" wrapText="1" indent="1"/>
    </xf>
    <xf numFmtId="0" fontId="54" fillId="0" borderId="22" xfId="0" applyFont="1" applyBorder="1" applyAlignment="1">
      <alignment horizontal="left" vertical="center" wrapText="1" indent="1"/>
    </xf>
    <xf numFmtId="0" fontId="17" fillId="0" borderId="0" xfId="4" applyFont="1" applyAlignment="1">
      <alignment horizontal="right" vertical="center" indent="1"/>
    </xf>
    <xf numFmtId="0" fontId="4" fillId="0" borderId="14" xfId="4" applyFont="1" applyBorder="1" applyAlignment="1">
      <alignment vertical="center" wrapText="1"/>
    </xf>
    <xf numFmtId="49" fontId="15" fillId="0" borderId="8" xfId="4" applyNumberFormat="1" applyFont="1" applyBorder="1" applyAlignment="1">
      <alignment horizontal="left" vertical="center" indent="1"/>
    </xf>
    <xf numFmtId="164" fontId="7" fillId="0" borderId="13" xfId="0" applyNumberFormat="1" applyFont="1" applyBorder="1" applyAlignment="1">
      <alignment horizontal="center" vertical="center" wrapText="1"/>
    </xf>
    <xf numFmtId="0" fontId="32" fillId="0" borderId="2" xfId="4" applyFont="1" applyBorder="1" applyAlignment="1" applyProtection="1">
      <alignment horizontal="center"/>
      <protection locked="0"/>
    </xf>
    <xf numFmtId="164" fontId="20" fillId="0" borderId="7" xfId="0" applyNumberFormat="1" applyFont="1" applyBorder="1" applyAlignment="1">
      <alignment horizontal="center" vertical="center" wrapText="1"/>
    </xf>
    <xf numFmtId="3" fontId="56" fillId="0" borderId="0" xfId="0" applyNumberFormat="1" applyFont="1" applyProtection="1">
      <protection locked="0"/>
    </xf>
    <xf numFmtId="49" fontId="3" fillId="0" borderId="2" xfId="0" applyNumberFormat="1" applyFont="1" applyBorder="1" applyAlignment="1" applyProtection="1">
      <alignment horizontal="center" vertical="center" wrapText="1"/>
      <protection locked="0"/>
    </xf>
    <xf numFmtId="164" fontId="3" fillId="0" borderId="2" xfId="0" applyNumberFormat="1" applyFont="1" applyBorder="1" applyAlignment="1" applyProtection="1">
      <alignment vertical="center" wrapText="1"/>
      <protection locked="0"/>
    </xf>
    <xf numFmtId="164" fontId="4" fillId="0" borderId="14" xfId="0" applyNumberFormat="1" applyFont="1" applyBorder="1" applyAlignment="1">
      <alignment horizontal="center" vertical="center" wrapText="1"/>
    </xf>
    <xf numFmtId="164" fontId="4" fillId="0" borderId="20" xfId="0" applyNumberFormat="1" applyFont="1" applyBorder="1" applyAlignment="1">
      <alignment horizontal="center" vertical="center" wrapText="1"/>
    </xf>
    <xf numFmtId="3" fontId="0" fillId="0" borderId="16" xfId="0" applyNumberFormat="1" applyBorder="1" applyAlignment="1" applyProtection="1">
      <alignment horizontal="right" vertical="center" indent="1"/>
      <protection locked="0"/>
    </xf>
    <xf numFmtId="0" fontId="57" fillId="0" borderId="2" xfId="0" applyFont="1" applyBorder="1"/>
    <xf numFmtId="49" fontId="15" fillId="0" borderId="9" xfId="4" applyNumberFormat="1" applyFont="1" applyBorder="1" applyAlignment="1">
      <alignment horizontal="center" vertical="center" wrapText="1"/>
    </xf>
    <xf numFmtId="49" fontId="15" fillId="0" borderId="8" xfId="4" applyNumberFormat="1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49" fontId="15" fillId="0" borderId="10" xfId="4" applyNumberFormat="1" applyFont="1" applyBorder="1" applyAlignment="1">
      <alignment horizontal="center" vertical="center" wrapText="1"/>
    </xf>
    <xf numFmtId="0" fontId="54" fillId="0" borderId="13" xfId="0" applyFont="1" applyBorder="1" applyAlignment="1">
      <alignment horizontal="center" wrapText="1"/>
    </xf>
    <xf numFmtId="0" fontId="53" fillId="0" borderId="6" xfId="0" applyFont="1" applyBorder="1" applyAlignment="1">
      <alignment wrapText="1"/>
    </xf>
    <xf numFmtId="0" fontId="53" fillId="0" borderId="9" xfId="0" applyFont="1" applyBorder="1" applyAlignment="1">
      <alignment horizontal="center" wrapText="1"/>
    </xf>
    <xf numFmtId="0" fontId="53" fillId="0" borderId="8" xfId="0" applyFont="1" applyBorder="1" applyAlignment="1">
      <alignment horizontal="center" wrapText="1"/>
    </xf>
    <xf numFmtId="0" fontId="53" fillId="0" borderId="10" xfId="0" applyFont="1" applyBorder="1" applyAlignment="1">
      <alignment horizontal="center" wrapText="1"/>
    </xf>
    <xf numFmtId="0" fontId="54" fillId="0" borderId="21" xfId="0" applyFont="1" applyBorder="1" applyAlignment="1">
      <alignment horizontal="center" wrapText="1"/>
    </xf>
    <xf numFmtId="0" fontId="15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 indent="1"/>
    </xf>
    <xf numFmtId="164" fontId="4" fillId="0" borderId="0" xfId="0" applyNumberFormat="1" applyFont="1" applyAlignment="1">
      <alignment horizontal="right" vertical="center" wrapText="1" indent="1"/>
    </xf>
    <xf numFmtId="0" fontId="4" fillId="0" borderId="43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164" fontId="4" fillId="0" borderId="35" xfId="0" applyNumberFormat="1" applyFont="1" applyBorder="1" applyAlignment="1">
      <alignment horizontal="right" vertical="center" wrapText="1" indent="1"/>
    </xf>
    <xf numFmtId="49" fontId="15" fillId="0" borderId="11" xfId="4" applyNumberFormat="1" applyFont="1" applyBorder="1" applyAlignment="1">
      <alignment horizontal="center" vertical="center" wrapText="1"/>
    </xf>
    <xf numFmtId="49" fontId="15" fillId="0" borderId="7" xfId="4" applyNumberFormat="1" applyFont="1" applyBorder="1" applyAlignment="1">
      <alignment horizontal="center" vertical="center" wrapText="1"/>
    </xf>
    <xf numFmtId="49" fontId="15" fillId="0" borderId="12" xfId="4" applyNumberFormat="1" applyFont="1" applyBorder="1" applyAlignment="1">
      <alignment horizontal="center" vertical="center" wrapText="1"/>
    </xf>
    <xf numFmtId="0" fontId="15" fillId="0" borderId="30" xfId="4" applyFont="1" applyBorder="1" applyAlignment="1">
      <alignment horizontal="left" vertical="center" wrapText="1" indent="6"/>
    </xf>
    <xf numFmtId="16" fontId="17" fillId="0" borderId="0" xfId="0" applyNumberFormat="1" applyFont="1" applyAlignment="1">
      <alignment vertical="center" wrapText="1"/>
    </xf>
    <xf numFmtId="49" fontId="32" fillId="0" borderId="13" xfId="4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right" vertical="center" wrapText="1" inden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164" fontId="4" fillId="0" borderId="41" xfId="0" applyNumberFormat="1" applyFont="1" applyBorder="1" applyAlignment="1">
      <alignment horizontal="right" vertical="center" wrapText="1" indent="1"/>
    </xf>
    <xf numFmtId="164" fontId="0" fillId="0" borderId="16" xfId="4" applyNumberFormat="1" applyFont="1" applyBorder="1" applyAlignment="1" applyProtection="1">
      <alignment horizontal="right" vertical="center" wrapText="1" indent="1"/>
      <protection locked="0"/>
    </xf>
    <xf numFmtId="164" fontId="0" fillId="0" borderId="18" xfId="4" applyNumberFormat="1" applyFont="1" applyBorder="1" applyAlignment="1" applyProtection="1">
      <alignment horizontal="right" vertical="center" wrapText="1" indent="1"/>
      <protection locked="0"/>
    </xf>
    <xf numFmtId="164" fontId="0" fillId="0" borderId="29" xfId="4" applyNumberFormat="1" applyFont="1" applyBorder="1" applyAlignment="1" applyProtection="1">
      <alignment horizontal="right" vertical="center" wrapText="1" indent="1"/>
      <protection locked="0"/>
    </xf>
    <xf numFmtId="0" fontId="54" fillId="0" borderId="21" xfId="0" applyFont="1" applyBorder="1" applyAlignment="1">
      <alignment horizontal="center" vertical="center" wrapText="1"/>
    </xf>
    <xf numFmtId="0" fontId="4" fillId="0" borderId="35" xfId="4" applyFont="1" applyBorder="1" applyAlignment="1">
      <alignment horizontal="center" vertical="center" wrapText="1"/>
    </xf>
    <xf numFmtId="164" fontId="4" fillId="0" borderId="14" xfId="4" applyNumberFormat="1" applyFont="1" applyBorder="1" applyAlignment="1">
      <alignment horizontal="right" vertical="center" wrapText="1" indent="1"/>
    </xf>
    <xf numFmtId="164" fontId="4" fillId="0" borderId="35" xfId="4" applyNumberFormat="1" applyFont="1" applyBorder="1" applyAlignment="1">
      <alignment horizontal="right" vertical="center" wrapText="1" indent="1"/>
    </xf>
    <xf numFmtId="0" fontId="53" fillId="0" borderId="9" xfId="0" applyFont="1" applyBorder="1" applyAlignment="1">
      <alignment wrapText="1"/>
    </xf>
    <xf numFmtId="0" fontId="53" fillId="0" borderId="8" xfId="0" applyFont="1" applyBorder="1" applyAlignment="1">
      <alignment wrapText="1"/>
    </xf>
    <xf numFmtId="0" fontId="53" fillId="0" borderId="10" xfId="0" applyFont="1" applyBorder="1" applyAlignment="1">
      <alignment wrapText="1"/>
    </xf>
    <xf numFmtId="164" fontId="4" fillId="0" borderId="35" xfId="4" applyNumberFormat="1" applyFont="1" applyBorder="1" applyAlignment="1" applyProtection="1">
      <alignment horizontal="right" vertical="center" wrapText="1" indent="1"/>
      <protection locked="0"/>
    </xf>
    <xf numFmtId="164" fontId="32" fillId="0" borderId="35" xfId="4" applyNumberFormat="1" applyFont="1" applyBorder="1" applyAlignment="1">
      <alignment horizontal="right" vertical="center" wrapText="1" indent="1"/>
    </xf>
    <xf numFmtId="0" fontId="4" fillId="0" borderId="53" xfId="4" applyFont="1" applyBorder="1" applyAlignment="1">
      <alignment horizontal="center" vertical="center" wrapText="1"/>
    </xf>
    <xf numFmtId="0" fontId="4" fillId="0" borderId="53" xfId="4" applyFont="1" applyBorder="1" applyAlignment="1">
      <alignment vertical="center" wrapText="1"/>
    </xf>
    <xf numFmtId="164" fontId="54" fillId="0" borderId="35" xfId="0" applyNumberFormat="1" applyFont="1" applyBorder="1" applyAlignment="1" applyProtection="1">
      <alignment horizontal="right" vertical="center" wrapText="1" indent="1"/>
      <protection locked="0"/>
    </xf>
    <xf numFmtId="164" fontId="54" fillId="0" borderId="35" xfId="0" quotePrefix="1" applyNumberFormat="1" applyFont="1" applyBorder="1" applyAlignment="1">
      <alignment horizontal="right" vertical="center" wrapText="1" indent="1"/>
    </xf>
    <xf numFmtId="164" fontId="58" fillId="0" borderId="18" xfId="4" applyNumberFormat="1" applyFont="1" applyBorder="1" applyAlignment="1" applyProtection="1">
      <alignment horizontal="right" vertical="center" wrapText="1" indent="1"/>
      <protection locked="0"/>
    </xf>
    <xf numFmtId="164" fontId="58" fillId="0" borderId="16" xfId="4" applyNumberFormat="1" applyFont="1" applyBorder="1" applyAlignment="1" applyProtection="1">
      <alignment horizontal="right" vertical="center" wrapText="1" indent="1"/>
      <protection locked="0"/>
    </xf>
    <xf numFmtId="164" fontId="59" fillId="0" borderId="16" xfId="4" applyNumberFormat="1" applyFont="1" applyBorder="1" applyAlignment="1" applyProtection="1">
      <alignment horizontal="right" vertical="center" wrapText="1" indent="1"/>
      <protection locked="0"/>
    </xf>
    <xf numFmtId="164" fontId="60" fillId="0" borderId="20" xfId="4" applyNumberFormat="1" applyFont="1" applyBorder="1" applyAlignment="1">
      <alignment horizontal="right" vertical="center" wrapText="1" indent="1"/>
    </xf>
    <xf numFmtId="164" fontId="61" fillId="0" borderId="3" xfId="0" applyNumberFormat="1" applyFont="1" applyBorder="1" applyAlignment="1" applyProtection="1">
      <alignment horizontal="right" vertical="center" wrapText="1" indent="1"/>
      <protection locked="0"/>
    </xf>
    <xf numFmtId="164" fontId="61" fillId="0" borderId="2" xfId="0" applyNumberFormat="1" applyFont="1" applyBorder="1" applyAlignment="1" applyProtection="1">
      <alignment horizontal="right" vertical="center" wrapText="1" indent="1"/>
      <protection locked="0"/>
    </xf>
    <xf numFmtId="165" fontId="62" fillId="0" borderId="46" xfId="1" applyNumberFormat="1" applyFont="1" applyBorder="1" applyProtection="1">
      <protection locked="0"/>
    </xf>
    <xf numFmtId="164" fontId="7" fillId="0" borderId="2" xfId="0" applyNumberFormat="1" applyFont="1" applyBorder="1" applyAlignment="1" applyProtection="1">
      <alignment vertical="center" wrapText="1"/>
      <protection locked="0"/>
    </xf>
    <xf numFmtId="164" fontId="3" fillId="0" borderId="16" xfId="0" applyNumberFormat="1" applyFont="1" applyBorder="1" applyAlignment="1">
      <alignment vertical="center" wrapText="1"/>
    </xf>
    <xf numFmtId="164" fontId="20" fillId="0" borderId="1" xfId="0" applyNumberFormat="1" applyFont="1" applyBorder="1" applyAlignment="1">
      <alignment horizontal="center" vertical="center" wrapText="1"/>
    </xf>
    <xf numFmtId="3" fontId="57" fillId="0" borderId="2" xfId="0" applyNumberFormat="1" applyFont="1" applyBorder="1" applyProtection="1">
      <protection locked="0"/>
    </xf>
    <xf numFmtId="3" fontId="0" fillId="0" borderId="4" xfId="0" applyNumberFormat="1" applyBorder="1" applyAlignment="1" applyProtection="1">
      <alignment vertical="center"/>
      <protection locked="0"/>
    </xf>
    <xf numFmtId="3" fontId="0" fillId="0" borderId="36" xfId="0" applyNumberFormat="1" applyBorder="1" applyAlignment="1">
      <alignment vertical="center"/>
    </xf>
    <xf numFmtId="49" fontId="0" fillId="0" borderId="11" xfId="0" applyNumberFormat="1" applyBorder="1" applyAlignment="1">
      <alignment vertical="center"/>
    </xf>
    <xf numFmtId="49" fontId="18" fillId="0" borderId="8" xfId="0" quotePrefix="1" applyNumberFormat="1" applyFont="1" applyBorder="1" applyAlignment="1">
      <alignment horizontal="left" vertical="center" indent="1"/>
    </xf>
    <xf numFmtId="49" fontId="0" fillId="0" borderId="8" xfId="0" applyNumberFormat="1" applyBorder="1" applyAlignment="1">
      <alignment vertical="center"/>
    </xf>
    <xf numFmtId="49" fontId="0" fillId="0" borderId="10" xfId="0" applyNumberFormat="1" applyBorder="1" applyAlignment="1" applyProtection="1">
      <alignment vertical="center"/>
      <protection locked="0"/>
    </xf>
    <xf numFmtId="49" fontId="32" fillId="0" borderId="13" xfId="0" applyNumberFormat="1" applyFont="1" applyBorder="1" applyAlignment="1">
      <alignment vertical="center"/>
    </xf>
    <xf numFmtId="0" fontId="32" fillId="0" borderId="15" xfId="0" applyFont="1" applyBorder="1" applyAlignment="1">
      <alignment vertical="center"/>
    </xf>
    <xf numFmtId="0" fontId="32" fillId="0" borderId="32" xfId="0" applyFont="1" applyBorder="1" applyAlignment="1">
      <alignment horizontal="center" vertical="center"/>
    </xf>
    <xf numFmtId="49" fontId="0" fillId="0" borderId="8" xfId="0" applyNumberFormat="1" applyBorder="1" applyAlignment="1">
      <alignment horizontal="left" vertical="center"/>
    </xf>
    <xf numFmtId="49" fontId="0" fillId="0" borderId="8" xfId="0" applyNumberFormat="1" applyBorder="1" applyAlignment="1" applyProtection="1">
      <alignment vertical="center"/>
      <protection locked="0"/>
    </xf>
    <xf numFmtId="3" fontId="63" fillId="0" borderId="36" xfId="0" applyNumberFormat="1" applyFont="1" applyBorder="1" applyAlignment="1">
      <alignment vertical="center"/>
    </xf>
    <xf numFmtId="3" fontId="64" fillId="0" borderId="2" xfId="0" applyNumberFormat="1" applyFont="1" applyBorder="1" applyAlignment="1" applyProtection="1">
      <alignment vertical="center"/>
      <protection locked="0"/>
    </xf>
    <xf numFmtId="3" fontId="64" fillId="0" borderId="16" xfId="0" applyNumberFormat="1" applyFont="1" applyBorder="1" applyAlignment="1">
      <alignment vertical="center"/>
    </xf>
    <xf numFmtId="3" fontId="63" fillId="0" borderId="0" xfId="0" applyNumberFormat="1" applyFont="1"/>
    <xf numFmtId="3" fontId="63" fillId="0" borderId="2" xfId="0" applyNumberFormat="1" applyFont="1" applyBorder="1" applyAlignment="1" applyProtection="1">
      <alignment vertical="center"/>
      <protection locked="0"/>
    </xf>
    <xf numFmtId="3" fontId="63" fillId="0" borderId="16" xfId="0" applyNumberFormat="1" applyFont="1" applyBorder="1" applyAlignment="1">
      <alignment vertical="center"/>
    </xf>
    <xf numFmtId="3" fontId="65" fillId="0" borderId="2" xfId="0" applyNumberFormat="1" applyFont="1" applyBorder="1" applyAlignment="1" applyProtection="1">
      <alignment vertical="center"/>
      <protection locked="0"/>
    </xf>
    <xf numFmtId="3" fontId="63" fillId="0" borderId="6" xfId="0" applyNumberFormat="1" applyFont="1" applyBorder="1" applyAlignment="1" applyProtection="1">
      <alignment vertical="center"/>
      <protection locked="0"/>
    </xf>
    <xf numFmtId="3" fontId="63" fillId="0" borderId="14" xfId="0" applyNumberFormat="1" applyFont="1" applyBorder="1" applyAlignment="1">
      <alignment vertical="center"/>
    </xf>
    <xf numFmtId="3" fontId="63" fillId="0" borderId="20" xfId="0" applyNumberFormat="1" applyFont="1" applyBorder="1" applyAlignment="1">
      <alignment vertical="center"/>
    </xf>
    <xf numFmtId="0" fontId="15" fillId="0" borderId="3" xfId="4" applyFont="1" applyBorder="1" applyAlignment="1">
      <alignment horizontal="left" vertical="center" indent="1"/>
    </xf>
    <xf numFmtId="0" fontId="54" fillId="0" borderId="14" xfId="0" applyFont="1" applyBorder="1" applyAlignment="1">
      <alignment horizontal="left" vertical="center" indent="1"/>
    </xf>
    <xf numFmtId="0" fontId="53" fillId="0" borderId="3" xfId="0" applyFont="1" applyBorder="1" applyAlignment="1">
      <alignment horizontal="left" indent="1"/>
    </xf>
    <xf numFmtId="0" fontId="54" fillId="0" borderId="14" xfId="0" applyFont="1" applyBorder="1"/>
    <xf numFmtId="0" fontId="32" fillId="0" borderId="14" xfId="4" applyFont="1" applyBorder="1" applyAlignment="1">
      <alignment horizontal="left" vertical="center" indent="1"/>
    </xf>
    <xf numFmtId="0" fontId="0" fillId="0" borderId="3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4" fillId="0" borderId="14" xfId="4" applyFont="1" applyBorder="1" applyAlignment="1">
      <alignment horizontal="left" vertical="center" indent="1"/>
    </xf>
    <xf numFmtId="0" fontId="15" fillId="0" borderId="2" xfId="4" applyFont="1" applyBorder="1" applyAlignment="1">
      <alignment horizontal="left" vertical="center" indent="6"/>
    </xf>
    <xf numFmtId="3" fontId="42" fillId="0" borderId="2" xfId="0" applyNumberFormat="1" applyFont="1" applyBorder="1" applyAlignment="1" applyProtection="1">
      <alignment vertical="center"/>
      <protection locked="0"/>
    </xf>
    <xf numFmtId="3" fontId="48" fillId="6" borderId="16" xfId="0" applyNumberFormat="1" applyFont="1" applyFill="1" applyBorder="1"/>
    <xf numFmtId="0" fontId="66" fillId="0" borderId="8" xfId="0" applyFont="1" applyBorder="1"/>
    <xf numFmtId="3" fontId="66" fillId="0" borderId="16" xfId="0" applyNumberFormat="1" applyFont="1" applyBorder="1"/>
    <xf numFmtId="0" fontId="49" fillId="6" borderId="12" xfId="0" applyFont="1" applyFill="1" applyBorder="1"/>
    <xf numFmtId="3" fontId="0" fillId="6" borderId="31" xfId="0" applyNumberFormat="1" applyFill="1" applyBorder="1"/>
    <xf numFmtId="0" fontId="1" fillId="0" borderId="0" xfId="4" applyFont="1"/>
    <xf numFmtId="0" fontId="1" fillId="0" borderId="0" xfId="4" applyFont="1" applyAlignment="1">
      <alignment horizontal="right" vertical="center" indent="1"/>
    </xf>
    <xf numFmtId="164" fontId="30" fillId="0" borderId="36" xfId="4" applyNumberFormat="1" applyFont="1" applyBorder="1" applyAlignment="1" applyProtection="1">
      <alignment horizontal="right" vertical="center" wrapText="1" indent="1"/>
      <protection locked="0"/>
    </xf>
    <xf numFmtId="164" fontId="30" fillId="0" borderId="50" xfId="0" applyNumberFormat="1" applyFont="1" applyBorder="1" applyAlignment="1">
      <alignment horizontal="left" vertical="center" wrapText="1" indent="1"/>
    </xf>
    <xf numFmtId="164" fontId="30" fillId="0" borderId="49" xfId="0" applyNumberFormat="1" applyFont="1" applyBorder="1" applyAlignment="1" applyProtection="1">
      <alignment horizontal="right" vertical="center" wrapText="1" indent="1"/>
      <protection locked="0"/>
    </xf>
    <xf numFmtId="164" fontId="30" fillId="0" borderId="8" xfId="0" applyNumberFormat="1" applyFont="1" applyBorder="1" applyAlignment="1" applyProtection="1">
      <alignment horizontal="left" vertical="center" wrapText="1" indent="1"/>
      <protection locked="0"/>
    </xf>
    <xf numFmtId="164" fontId="30" fillId="0" borderId="10" xfId="0" applyNumberFormat="1" applyFont="1" applyBorder="1" applyAlignment="1" applyProtection="1">
      <alignment horizontal="left" vertical="center" wrapText="1" indent="1"/>
      <protection locked="0"/>
    </xf>
    <xf numFmtId="164" fontId="30" fillId="0" borderId="6" xfId="0" applyNumberFormat="1" applyFont="1" applyBorder="1" applyAlignment="1" applyProtection="1">
      <alignment horizontal="right" vertical="center" wrapText="1" indent="1"/>
      <protection locked="0"/>
    </xf>
    <xf numFmtId="164" fontId="30" fillId="0" borderId="18" xfId="0" applyNumberFormat="1" applyFont="1" applyBorder="1" applyAlignment="1" applyProtection="1">
      <alignment horizontal="right" vertical="center" wrapText="1" indent="1"/>
      <protection locked="0"/>
    </xf>
    <xf numFmtId="164" fontId="34" fillId="0" borderId="1" xfId="0" applyNumberFormat="1" applyFont="1" applyBorder="1" applyAlignment="1">
      <alignment horizontal="right" vertical="center" wrapText="1" indent="1"/>
    </xf>
    <xf numFmtId="164" fontId="30" fillId="0" borderId="7" xfId="0" applyNumberFormat="1" applyFont="1" applyBorder="1" applyAlignment="1" applyProtection="1">
      <alignment horizontal="left" vertical="center" wrapText="1" indent="1"/>
      <protection locked="0"/>
    </xf>
    <xf numFmtId="164" fontId="1" fillId="0" borderId="16" xfId="4" applyNumberFormat="1" applyFont="1" applyBorder="1" applyAlignment="1" applyProtection="1">
      <alignment horizontal="right" vertical="center" wrapText="1" indent="1"/>
      <protection locked="0"/>
    </xf>
    <xf numFmtId="164" fontId="1" fillId="0" borderId="18" xfId="4" applyNumberFormat="1" applyFont="1" applyBorder="1" applyAlignment="1" applyProtection="1">
      <alignment horizontal="right" vertical="center" wrapText="1" indent="1"/>
      <protection locked="0"/>
    </xf>
    <xf numFmtId="164" fontId="1" fillId="0" borderId="29" xfId="4" applyNumberFormat="1" applyFont="1" applyBorder="1" applyAlignment="1" applyProtection="1">
      <alignment horizontal="right" vertical="center" wrapText="1" indent="1"/>
      <protection locked="0"/>
    </xf>
    <xf numFmtId="164" fontId="1" fillId="0" borderId="46" xfId="4" applyNumberFormat="1" applyFont="1" applyBorder="1" applyAlignment="1" applyProtection="1">
      <alignment horizontal="right" vertical="center" wrapText="1" indent="1"/>
      <protection locked="0"/>
    </xf>
    <xf numFmtId="164" fontId="1" fillId="0" borderId="53" xfId="4" applyNumberFormat="1" applyFont="1" applyBorder="1" applyAlignment="1" applyProtection="1">
      <alignment horizontal="right" vertical="center" wrapText="1" indent="1"/>
      <protection locked="0"/>
    </xf>
    <xf numFmtId="164" fontId="29" fillId="0" borderId="8" xfId="0" applyNumberFormat="1" applyFont="1" applyBorder="1" applyAlignment="1">
      <alignment horizontal="center" vertical="center" wrapText="1"/>
    </xf>
    <xf numFmtId="164" fontId="30" fillId="0" borderId="25" xfId="0" applyNumberFormat="1" applyFont="1" applyBorder="1" applyAlignment="1" applyProtection="1">
      <alignment horizontal="left" vertical="center" wrapText="1" indent="1"/>
      <protection locked="0"/>
    </xf>
    <xf numFmtId="49" fontId="0" fillId="0" borderId="2" xfId="0" applyNumberFormat="1" applyBorder="1" applyAlignment="1" applyProtection="1">
      <alignment horizontal="center" vertical="center" wrapText="1"/>
      <protection locked="0"/>
    </xf>
    <xf numFmtId="164" fontId="30" fillId="0" borderId="25" xfId="0" applyNumberFormat="1" applyFont="1" applyBorder="1" applyAlignment="1" applyProtection="1">
      <alignment vertical="center" wrapText="1"/>
      <protection locked="0"/>
    </xf>
    <xf numFmtId="164" fontId="30" fillId="0" borderId="8" xfId="0" applyNumberFormat="1" applyFont="1" applyBorder="1" applyAlignment="1" applyProtection="1">
      <alignment vertical="center" wrapText="1"/>
      <protection locked="0"/>
    </xf>
    <xf numFmtId="164" fontId="30" fillId="0" borderId="2" xfId="0" applyNumberFormat="1" applyFont="1" applyBorder="1" applyAlignment="1" applyProtection="1">
      <alignment vertical="center" wrapText="1"/>
      <protection locked="0"/>
    </xf>
    <xf numFmtId="164" fontId="30" fillId="0" borderId="16" xfId="0" applyNumberFormat="1" applyFont="1" applyBorder="1" applyAlignment="1" applyProtection="1">
      <alignment vertical="center" wrapText="1"/>
      <protection locked="0"/>
    </xf>
    <xf numFmtId="164" fontId="30" fillId="0" borderId="25" xfId="0" applyNumberFormat="1" applyFont="1" applyBorder="1" applyAlignment="1">
      <alignment vertical="center" wrapText="1"/>
    </xf>
    <xf numFmtId="49" fontId="0" fillId="0" borderId="6" xfId="0" applyNumberFormat="1" applyBorder="1" applyAlignment="1" applyProtection="1">
      <alignment horizontal="center" vertical="center" wrapText="1"/>
      <protection locked="0"/>
    </xf>
    <xf numFmtId="164" fontId="29" fillId="0" borderId="63" xfId="0" applyNumberFormat="1" applyFont="1" applyBorder="1" applyAlignment="1">
      <alignment horizontal="left" vertical="center" wrapText="1" indent="1"/>
    </xf>
    <xf numFmtId="164" fontId="30" fillId="0" borderId="13" xfId="0" applyNumberFormat="1" applyFont="1" applyBorder="1" applyAlignment="1">
      <alignment vertical="center" wrapText="1"/>
    </xf>
    <xf numFmtId="164" fontId="30" fillId="0" borderId="14" xfId="0" applyNumberFormat="1" applyFont="1" applyBorder="1" applyAlignment="1">
      <alignment vertical="center" wrapText="1"/>
    </xf>
    <xf numFmtId="164" fontId="30" fillId="0" borderId="20" xfId="0" applyNumberFormat="1" applyFont="1" applyBorder="1" applyAlignment="1">
      <alignment vertical="center" wrapText="1"/>
    </xf>
    <xf numFmtId="164" fontId="30" fillId="0" borderId="24" xfId="0" applyNumberFormat="1" applyFont="1" applyBorder="1" applyAlignment="1">
      <alignment vertical="center" wrapText="1"/>
    </xf>
    <xf numFmtId="164" fontId="29" fillId="0" borderId="57" xfId="0" applyNumberFormat="1" applyFont="1" applyBorder="1" applyAlignment="1">
      <alignment horizontal="center" vertical="center" wrapText="1"/>
    </xf>
    <xf numFmtId="164" fontId="30" fillId="0" borderId="49" xfId="0" applyNumberFormat="1" applyFont="1" applyBorder="1" applyAlignment="1" applyProtection="1">
      <alignment horizontal="left" vertical="center" wrapText="1" indent="1"/>
      <protection locked="0"/>
    </xf>
    <xf numFmtId="3" fontId="0" fillId="0" borderId="25" xfId="0" applyNumberFormat="1" applyBorder="1" applyAlignment="1" applyProtection="1">
      <alignment horizontal="right" vertical="center" wrapText="1"/>
      <protection locked="0"/>
    </xf>
    <xf numFmtId="164" fontId="30" fillId="0" borderId="59" xfId="0" applyNumberFormat="1" applyFont="1" applyBorder="1" applyAlignment="1" applyProtection="1">
      <alignment vertical="center" wrapText="1"/>
      <protection locked="0"/>
    </xf>
    <xf numFmtId="164" fontId="30" fillId="0" borderId="61" xfId="0" applyNumberFormat="1" applyFont="1" applyBorder="1" applyAlignment="1" applyProtection="1">
      <alignment vertical="center" wrapText="1"/>
      <protection locked="0"/>
    </xf>
    <xf numFmtId="164" fontId="30" fillId="0" borderId="5" xfId="0" applyNumberFormat="1" applyFont="1" applyBorder="1" applyAlignment="1" applyProtection="1">
      <alignment vertical="center" wrapText="1"/>
      <protection locked="0"/>
    </xf>
    <xf numFmtId="164" fontId="30" fillId="0" borderId="26" xfId="0" applyNumberFormat="1" applyFont="1" applyBorder="1" applyAlignment="1">
      <alignment vertical="center" wrapText="1"/>
    </xf>
    <xf numFmtId="164" fontId="30" fillId="0" borderId="46" xfId="0" applyNumberFormat="1" applyFont="1" applyBorder="1" applyAlignment="1" applyProtection="1">
      <alignment vertical="center" wrapText="1"/>
      <protection locked="0"/>
    </xf>
    <xf numFmtId="164" fontId="30" fillId="0" borderId="49" xfId="0" applyNumberFormat="1" applyFont="1" applyBorder="1" applyAlignment="1" applyProtection="1">
      <alignment vertical="center" wrapText="1"/>
      <protection locked="0"/>
    </xf>
    <xf numFmtId="164" fontId="30" fillId="0" borderId="61" xfId="0" applyNumberFormat="1" applyFont="1" applyBorder="1" applyAlignment="1">
      <alignment vertical="center" wrapText="1"/>
    </xf>
    <xf numFmtId="164" fontId="30" fillId="0" borderId="62" xfId="0" applyNumberFormat="1" applyFont="1" applyBorder="1" applyAlignment="1" applyProtection="1">
      <alignment vertical="center" wrapText="1"/>
      <protection locked="0"/>
    </xf>
    <xf numFmtId="164" fontId="30" fillId="0" borderId="62" xfId="0" applyNumberFormat="1" applyFont="1" applyBorder="1" applyAlignment="1">
      <alignment vertical="center" wrapText="1"/>
    </xf>
    <xf numFmtId="164" fontId="29" fillId="0" borderId="68" xfId="0" applyNumberFormat="1" applyFont="1" applyBorder="1" applyAlignment="1">
      <alignment horizontal="left" vertical="center" wrapText="1" indent="1"/>
    </xf>
    <xf numFmtId="3" fontId="0" fillId="0" borderId="28" xfId="0" applyNumberFormat="1" applyBorder="1" applyAlignment="1" applyProtection="1">
      <alignment horizontal="right" vertical="center" wrapText="1"/>
      <protection locked="0"/>
    </xf>
    <xf numFmtId="164" fontId="30" fillId="0" borderId="60" xfId="0" applyNumberFormat="1" applyFont="1" applyBorder="1" applyAlignment="1">
      <alignment vertical="center" wrapText="1"/>
    </xf>
    <xf numFmtId="164" fontId="30" fillId="0" borderId="69" xfId="0" applyNumberFormat="1" applyFont="1" applyBorder="1" applyAlignment="1">
      <alignment vertical="center" wrapText="1"/>
    </xf>
    <xf numFmtId="164" fontId="30" fillId="0" borderId="22" xfId="0" applyNumberFormat="1" applyFont="1" applyBorder="1" applyAlignment="1">
      <alignment vertical="center" wrapText="1"/>
    </xf>
    <xf numFmtId="164" fontId="30" fillId="0" borderId="23" xfId="0" applyNumberFormat="1" applyFont="1" applyBorder="1" applyAlignment="1">
      <alignment vertical="center" wrapText="1"/>
    </xf>
    <xf numFmtId="3" fontId="0" fillId="0" borderId="62" xfId="0" applyNumberFormat="1" applyBorder="1" applyAlignment="1" applyProtection="1">
      <alignment horizontal="right" vertical="center" wrapText="1"/>
      <protection locked="0"/>
    </xf>
    <xf numFmtId="164" fontId="30" fillId="0" borderId="41" xfId="0" applyNumberFormat="1" applyFont="1" applyBorder="1" applyAlignment="1" applyProtection="1">
      <alignment vertical="center" wrapText="1"/>
      <protection locked="0"/>
    </xf>
    <xf numFmtId="164" fontId="30" fillId="0" borderId="67" xfId="0" applyNumberFormat="1" applyFont="1" applyBorder="1" applyAlignment="1" applyProtection="1">
      <alignment vertical="center" wrapText="1"/>
      <protection locked="0"/>
    </xf>
    <xf numFmtId="164" fontId="30" fillId="0" borderId="6" xfId="0" applyNumberFormat="1" applyFont="1" applyBorder="1" applyAlignment="1" applyProtection="1">
      <alignment vertical="center" wrapText="1"/>
      <protection locked="0"/>
    </xf>
    <xf numFmtId="164" fontId="30" fillId="0" borderId="18" xfId="0" applyNumberFormat="1" applyFont="1" applyBorder="1" applyAlignment="1" applyProtection="1">
      <alignment vertical="center" wrapText="1"/>
      <protection locked="0"/>
    </xf>
    <xf numFmtId="49" fontId="0" fillId="0" borderId="14" xfId="0" applyNumberFormat="1" applyBorder="1" applyAlignment="1" applyProtection="1">
      <alignment horizontal="center" vertical="center" wrapText="1"/>
      <protection locked="0"/>
    </xf>
    <xf numFmtId="164" fontId="30" fillId="0" borderId="42" xfId="0" applyNumberFormat="1" applyFont="1" applyBorder="1" applyAlignment="1">
      <alignment vertical="center" wrapText="1"/>
    </xf>
    <xf numFmtId="164" fontId="30" fillId="0" borderId="27" xfId="0" applyNumberFormat="1" applyFont="1" applyBorder="1" applyAlignment="1" applyProtection="1">
      <alignment horizontal="left" vertical="center" wrapText="1" indent="1"/>
      <protection locked="0"/>
    </xf>
    <xf numFmtId="49" fontId="0" fillId="0" borderId="54" xfId="0" applyNumberFormat="1" applyBorder="1" applyAlignment="1" applyProtection="1">
      <alignment horizontal="center" vertical="center" wrapText="1"/>
      <protection locked="0"/>
    </xf>
    <xf numFmtId="164" fontId="30" fillId="0" borderId="28" xfId="0" applyNumberFormat="1" applyFont="1" applyBorder="1" applyAlignment="1" applyProtection="1">
      <alignment vertical="center" wrapText="1"/>
      <protection locked="0"/>
    </xf>
    <xf numFmtId="164" fontId="30" fillId="0" borderId="58" xfId="0" applyNumberFormat="1" applyFont="1" applyBorder="1" applyAlignment="1" applyProtection="1">
      <alignment vertical="center" wrapText="1"/>
      <protection locked="0"/>
    </xf>
    <xf numFmtId="164" fontId="30" fillId="0" borderId="1" xfId="0" applyNumberFormat="1" applyFont="1" applyBorder="1" applyAlignment="1" applyProtection="1">
      <alignment vertical="center" wrapText="1"/>
      <protection locked="0"/>
    </xf>
    <xf numFmtId="164" fontId="30" fillId="0" borderId="17" xfId="0" applyNumberFormat="1" applyFont="1" applyBorder="1" applyAlignment="1" applyProtection="1">
      <alignment vertical="center" wrapText="1"/>
      <protection locked="0"/>
    </xf>
    <xf numFmtId="164" fontId="30" fillId="0" borderId="28" xfId="0" applyNumberFormat="1" applyFont="1" applyBorder="1" applyAlignment="1">
      <alignment vertical="center" wrapText="1"/>
    </xf>
    <xf numFmtId="164" fontId="0" fillId="2" borderId="33" xfId="0" applyNumberFormat="1" applyFill="1" applyBorder="1" applyAlignment="1">
      <alignment horizontal="left" vertical="center" wrapText="1" indent="2"/>
    </xf>
    <xf numFmtId="164" fontId="29" fillId="0" borderId="14" xfId="4" applyNumberFormat="1" applyFont="1" applyBorder="1" applyAlignment="1" applyProtection="1">
      <alignment horizontal="right" vertical="center" wrapText="1" indent="1"/>
      <protection locked="0"/>
    </xf>
    <xf numFmtId="164" fontId="20" fillId="0" borderId="22" xfId="4" applyNumberFormat="1" applyFont="1" applyBorder="1" applyAlignment="1">
      <alignment horizontal="right" vertical="center" wrapText="1" indent="1"/>
    </xf>
    <xf numFmtId="164" fontId="20" fillId="0" borderId="52" xfId="4" applyNumberFormat="1" applyFont="1" applyBorder="1" applyAlignment="1">
      <alignment horizontal="right" vertical="center" wrapText="1" indent="1"/>
    </xf>
    <xf numFmtId="164" fontId="22" fillId="0" borderId="3" xfId="4" applyNumberFormat="1" applyFont="1" applyBorder="1" applyAlignment="1" applyProtection="1">
      <alignment horizontal="right" vertical="center" wrapText="1" indent="1"/>
      <protection locked="0"/>
    </xf>
    <xf numFmtId="164" fontId="20" fillId="0" borderId="14" xfId="4" applyNumberFormat="1" applyFont="1" applyBorder="1" applyAlignment="1">
      <alignment horizontal="right" vertical="center" wrapText="1" indent="1"/>
    </xf>
    <xf numFmtId="164" fontId="20" fillId="0" borderId="35" xfId="4" applyNumberFormat="1" applyFont="1" applyBorder="1" applyAlignment="1">
      <alignment horizontal="right" vertical="center" wrapText="1" indent="1"/>
    </xf>
    <xf numFmtId="164" fontId="26" fillId="0" borderId="14" xfId="0" quotePrefix="1" applyNumberFormat="1" applyFont="1" applyBorder="1" applyAlignment="1">
      <alignment horizontal="right" vertical="center" wrapText="1" indent="1"/>
    </xf>
    <xf numFmtId="164" fontId="26" fillId="0" borderId="35" xfId="0" quotePrefix="1" applyNumberFormat="1" applyFont="1" applyBorder="1" applyAlignment="1">
      <alignment horizontal="right" vertical="center" wrapText="1" indent="1"/>
    </xf>
    <xf numFmtId="0" fontId="30" fillId="0" borderId="4" xfId="0" applyFont="1" applyBorder="1" applyAlignment="1" applyProtection="1">
      <alignment horizontal="left" vertical="center" indent="1"/>
      <protection locked="0"/>
    </xf>
    <xf numFmtId="168" fontId="17" fillId="0" borderId="0" xfId="4" applyNumberFormat="1" applyFont="1"/>
    <xf numFmtId="3" fontId="0" fillId="0" borderId="0" xfId="0" applyNumberFormat="1" applyBorder="1" applyAlignment="1" applyProtection="1">
      <alignment horizontal="right" vertical="center" indent="1"/>
      <protection locked="0"/>
    </xf>
    <xf numFmtId="164" fontId="29" fillId="0" borderId="2" xfId="0" applyNumberFormat="1" applyFont="1" applyBorder="1" applyAlignment="1" applyProtection="1">
      <alignment horizontal="center" vertical="center" wrapText="1"/>
      <protection locked="0"/>
    </xf>
    <xf numFmtId="164" fontId="29" fillId="0" borderId="16" xfId="0" applyNumberFormat="1" applyFont="1" applyBorder="1" applyAlignment="1" applyProtection="1">
      <alignment horizontal="center" vertical="center" wrapText="1"/>
      <protection locked="0"/>
    </xf>
    <xf numFmtId="0" fontId="50" fillId="0" borderId="0" xfId="0" applyFont="1" applyAlignment="1">
      <alignment horizontal="center"/>
    </xf>
    <xf numFmtId="0" fontId="0" fillId="0" borderId="0" xfId="0" applyAlignment="1"/>
    <xf numFmtId="0" fontId="54" fillId="0" borderId="0" xfId="0" applyFont="1" applyBorder="1" applyAlignment="1">
      <alignment horizontal="left" vertical="center" wrapText="1" indent="1"/>
    </xf>
    <xf numFmtId="164" fontId="54" fillId="0" borderId="0" xfId="0" quotePrefix="1" applyNumberFormat="1" applyFont="1" applyBorder="1" applyAlignment="1">
      <alignment horizontal="right" vertical="center" wrapText="1" indent="1"/>
    </xf>
    <xf numFmtId="164" fontId="22" fillId="0" borderId="29" xfId="0" applyNumberFormat="1" applyFont="1" applyBorder="1" applyAlignment="1" applyProtection="1">
      <alignment horizontal="right" vertical="center" wrapText="1" indent="1"/>
      <protection locked="0"/>
    </xf>
    <xf numFmtId="164" fontId="34" fillId="0" borderId="3" xfId="0" applyNumberFormat="1" applyFont="1" applyBorder="1" applyAlignment="1">
      <alignment horizontal="right" vertical="center" wrapText="1" indent="1"/>
    </xf>
    <xf numFmtId="3" fontId="42" fillId="0" borderId="4" xfId="0" applyNumberFormat="1" applyFont="1" applyBorder="1" applyAlignment="1" applyProtection="1">
      <alignment vertical="center"/>
      <protection locked="0"/>
    </xf>
    <xf numFmtId="164" fontId="67" fillId="0" borderId="29" xfId="4" applyNumberFormat="1" applyFont="1" applyBorder="1" applyAlignment="1" applyProtection="1">
      <alignment horizontal="right" vertical="center" wrapText="1" indent="1"/>
      <protection locked="0"/>
    </xf>
    <xf numFmtId="164" fontId="68" fillId="0" borderId="49" xfId="0" applyNumberFormat="1" applyFont="1" applyBorder="1" applyAlignment="1" applyProtection="1">
      <alignment horizontal="right" vertical="center" wrapText="1" indent="1"/>
      <protection locked="0"/>
    </xf>
    <xf numFmtId="0" fontId="53" fillId="0" borderId="2" xfId="0" applyFont="1" applyBorder="1" applyAlignment="1" applyProtection="1">
      <alignment horizontal="left" wrapText="1" indent="1"/>
    </xf>
    <xf numFmtId="165" fontId="29" fillId="0" borderId="51" xfId="1" applyNumberFormat="1" applyFont="1" applyBorder="1" applyProtection="1">
      <protection locked="0"/>
    </xf>
    <xf numFmtId="164" fontId="24" fillId="0" borderId="8" xfId="0" applyNumberFormat="1" applyFont="1" applyBorder="1" applyAlignment="1" applyProtection="1">
      <alignment horizontal="left" vertical="center" wrapText="1"/>
      <protection locked="0"/>
    </xf>
    <xf numFmtId="164" fontId="7" fillId="0" borderId="14" xfId="0" applyNumberFormat="1" applyFont="1" applyBorder="1" applyAlignment="1">
      <alignment vertical="center" wrapText="1"/>
    </xf>
    <xf numFmtId="164" fontId="7" fillId="0" borderId="20" xfId="0" applyNumberFormat="1" applyFont="1" applyBorder="1" applyAlignment="1">
      <alignment vertical="center" wrapText="1"/>
    </xf>
    <xf numFmtId="0" fontId="1" fillId="0" borderId="0" xfId="4" applyFont="1" applyFill="1" applyAlignment="1" applyProtection="1">
      <alignment horizontal="right" vertical="center" indent="1"/>
    </xf>
    <xf numFmtId="164" fontId="33" fillId="0" borderId="0" xfId="4" applyNumberFormat="1" applyFont="1" applyFill="1" applyBorder="1" applyAlignment="1" applyProtection="1">
      <alignment horizontal="left" vertical="center"/>
    </xf>
    <xf numFmtId="164" fontId="6" fillId="0" borderId="0" xfId="0" applyNumberFormat="1" applyFont="1" applyFill="1" applyAlignment="1" applyProtection="1">
      <alignment horizontal="right" vertical="center"/>
    </xf>
    <xf numFmtId="0" fontId="4" fillId="0" borderId="2" xfId="4" applyFont="1" applyFill="1" applyBorder="1" applyAlignment="1" applyProtection="1">
      <alignment horizontal="center" vertical="center" wrapText="1"/>
    </xf>
    <xf numFmtId="0" fontId="38" fillId="0" borderId="2" xfId="4" applyFont="1" applyFill="1" applyBorder="1" applyAlignment="1" applyProtection="1">
      <alignment horizontal="center" vertical="center" wrapText="1"/>
    </xf>
    <xf numFmtId="0" fontId="8" fillId="0" borderId="2" xfId="4" applyFont="1" applyFill="1" applyBorder="1" applyAlignment="1" applyProtection="1">
      <alignment horizontal="left" vertical="center" wrapText="1" indent="1"/>
    </xf>
    <xf numFmtId="164" fontId="8" fillId="0" borderId="2" xfId="4" applyNumberFormat="1" applyFont="1" applyFill="1" applyBorder="1" applyAlignment="1" applyProtection="1">
      <alignment horizontal="right" vertical="center" wrapText="1" indent="1"/>
      <protection locked="0"/>
    </xf>
    <xf numFmtId="0" fontId="26" fillId="0" borderId="2" xfId="0" applyFont="1" applyBorder="1" applyAlignment="1" applyProtection="1">
      <alignment horizontal="left" vertical="center" wrapText="1" indent="1"/>
    </xf>
    <xf numFmtId="164" fontId="31" fillId="0" borderId="2" xfId="4" applyNumberFormat="1" applyFont="1" applyFill="1" applyBorder="1" applyAlignment="1" applyProtection="1">
      <alignment horizontal="right" vertical="center" wrapText="1" indent="1"/>
    </xf>
    <xf numFmtId="49" fontId="19" fillId="0" borderId="2" xfId="4" applyNumberFormat="1" applyFont="1" applyFill="1" applyBorder="1" applyAlignment="1" applyProtection="1">
      <alignment horizontal="left" vertical="center" wrapText="1" indent="1"/>
    </xf>
    <xf numFmtId="0" fontId="40" fillId="0" borderId="2" xfId="0" applyFont="1" applyBorder="1" applyAlignment="1" applyProtection="1">
      <alignment horizontal="left" wrapText="1" indent="1"/>
    </xf>
    <xf numFmtId="164" fontId="19" fillId="0" borderId="2" xfId="4" applyNumberFormat="1" applyFont="1" applyFill="1" applyBorder="1" applyAlignment="1" applyProtection="1">
      <alignment horizontal="right" vertical="center" wrapText="1" indent="1"/>
      <protection locked="0"/>
    </xf>
    <xf numFmtId="164" fontId="31" fillId="0" borderId="2" xfId="4" applyNumberFormat="1" applyFont="1" applyFill="1" applyBorder="1" applyAlignment="1" applyProtection="1">
      <alignment horizontal="right" vertical="center" wrapText="1" indent="1"/>
      <protection locked="0"/>
    </xf>
    <xf numFmtId="0" fontId="4" fillId="0" borderId="0" xfId="4" applyFont="1" applyFill="1" applyBorder="1" applyAlignment="1" applyProtection="1">
      <alignment horizontal="center" vertical="center" wrapText="1"/>
    </xf>
    <xf numFmtId="0" fontId="4" fillId="0" borderId="0" xfId="4" applyFont="1" applyFill="1" applyBorder="1" applyAlignment="1" applyProtection="1">
      <alignment vertical="center" wrapText="1"/>
    </xf>
    <xf numFmtId="164" fontId="4" fillId="0" borderId="0" xfId="4" applyNumberFormat="1" applyFont="1" applyFill="1" applyBorder="1" applyAlignment="1" applyProtection="1">
      <alignment horizontal="right" vertical="center" wrapText="1" indent="1"/>
    </xf>
    <xf numFmtId="0" fontId="15" fillId="0" borderId="0" xfId="4" applyFont="1" applyFill="1" applyBorder="1" applyAlignment="1" applyProtection="1">
      <alignment horizontal="right" vertical="center" wrapText="1" indent="1"/>
    </xf>
    <xf numFmtId="164" fontId="1" fillId="0" borderId="0" xfId="4" applyNumberFormat="1" applyFont="1" applyFill="1" applyBorder="1" applyAlignment="1" applyProtection="1">
      <alignment horizontal="right" vertical="center" wrapText="1" indent="1"/>
    </xf>
    <xf numFmtId="0" fontId="6" fillId="0" borderId="0" xfId="0" applyFont="1" applyFill="1" applyBorder="1" applyAlignment="1" applyProtection="1">
      <alignment horizontal="right" vertical="center"/>
    </xf>
    <xf numFmtId="0" fontId="8" fillId="0" borderId="2" xfId="4" applyFont="1" applyFill="1" applyBorder="1" applyAlignment="1" applyProtection="1">
      <alignment vertical="center" wrapText="1"/>
    </xf>
    <xf numFmtId="0" fontId="31" fillId="0" borderId="2" xfId="4" applyFont="1" applyFill="1" applyBorder="1" applyAlignment="1" applyProtection="1">
      <alignment vertical="center" wrapText="1"/>
    </xf>
    <xf numFmtId="0" fontId="19" fillId="0" borderId="2" xfId="4" applyFont="1" applyFill="1" applyBorder="1" applyAlignment="1" applyProtection="1">
      <alignment horizontal="left" vertical="center" wrapText="1" indent="1"/>
    </xf>
    <xf numFmtId="0" fontId="40" fillId="0" borderId="2" xfId="0" applyFont="1" applyBorder="1" applyAlignment="1" applyProtection="1">
      <alignment horizontal="left" vertical="center" wrapText="1" indent="1"/>
    </xf>
    <xf numFmtId="0" fontId="31" fillId="0" borderId="2" xfId="4" applyFont="1" applyFill="1" applyBorder="1" applyAlignment="1" applyProtection="1">
      <alignment horizontal="left" vertical="center" wrapText="1" indent="1"/>
    </xf>
    <xf numFmtId="164" fontId="8" fillId="0" borderId="2" xfId="4" applyNumberFormat="1" applyFont="1" applyFill="1" applyBorder="1" applyAlignment="1" applyProtection="1">
      <alignment horizontal="right" vertical="center" wrapText="1" indent="1"/>
    </xf>
    <xf numFmtId="164" fontId="26" fillId="0" borderId="2" xfId="0" quotePrefix="1" applyNumberFormat="1" applyFont="1" applyBorder="1" applyAlignment="1" applyProtection="1">
      <alignment horizontal="right" vertical="center" wrapText="1" indent="1"/>
      <protection locked="0"/>
    </xf>
    <xf numFmtId="164" fontId="26" fillId="0" borderId="2" xfId="0" quotePrefix="1" applyNumberFormat="1" applyFont="1" applyBorder="1" applyAlignment="1" applyProtection="1">
      <alignment horizontal="right" vertical="center" wrapText="1" indent="1"/>
    </xf>
    <xf numFmtId="0" fontId="12" fillId="0" borderId="0" xfId="4" applyFont="1" applyFill="1" applyProtection="1"/>
    <xf numFmtId="0" fontId="69" fillId="7" borderId="2" xfId="0" applyFont="1" applyFill="1" applyBorder="1" applyAlignment="1">
      <alignment horizontal="center" vertical="center" wrapText="1"/>
    </xf>
    <xf numFmtId="0" fontId="70" fillId="7" borderId="2" xfId="0" applyFont="1" applyFill="1" applyBorder="1" applyAlignment="1">
      <alignment horizontal="center" vertical="center" wrapText="1"/>
    </xf>
    <xf numFmtId="168" fontId="70" fillId="7" borderId="2" xfId="1" applyNumberFormat="1" applyFont="1" applyFill="1" applyBorder="1" applyAlignment="1">
      <alignment horizontal="center" vertical="center" wrapText="1"/>
    </xf>
    <xf numFmtId="0" fontId="70" fillId="8" borderId="0" xfId="0" applyFont="1" applyFill="1" applyBorder="1" applyAlignment="1">
      <alignment horizontal="center" vertical="center" wrapText="1"/>
    </xf>
    <xf numFmtId="0" fontId="73" fillId="8" borderId="2" xfId="0" applyFont="1" applyFill="1" applyBorder="1" applyAlignment="1">
      <alignment horizontal="left" vertical="center" wrapText="1"/>
    </xf>
    <xf numFmtId="168" fontId="72" fillId="8" borderId="2" xfId="0" applyNumberFormat="1" applyFont="1" applyFill="1" applyBorder="1"/>
    <xf numFmtId="168" fontId="72" fillId="8" borderId="0" xfId="0" applyNumberFormat="1" applyFont="1" applyFill="1" applyBorder="1"/>
    <xf numFmtId="168" fontId="72" fillId="0" borderId="2" xfId="0" applyNumberFormat="1" applyFont="1" applyBorder="1"/>
    <xf numFmtId="0" fontId="73" fillId="8" borderId="2" xfId="0" applyFont="1" applyFill="1" applyBorder="1" applyAlignment="1">
      <alignment horizontal="left" vertical="center"/>
    </xf>
    <xf numFmtId="0" fontId="73" fillId="9" borderId="71" xfId="0" applyFont="1" applyFill="1" applyBorder="1" applyAlignment="1">
      <alignment horizontal="left" vertical="center" wrapText="1"/>
    </xf>
    <xf numFmtId="168" fontId="72" fillId="9" borderId="5" xfId="1" applyNumberFormat="1" applyFont="1" applyFill="1" applyBorder="1" applyAlignment="1">
      <alignment horizontal="right" vertical="center"/>
    </xf>
    <xf numFmtId="168" fontId="72" fillId="8" borderId="0" xfId="1" applyNumberFormat="1" applyFont="1" applyFill="1" applyBorder="1" applyAlignment="1">
      <alignment horizontal="right" vertical="center"/>
    </xf>
    <xf numFmtId="0" fontId="73" fillId="9" borderId="70" xfId="0" applyFont="1" applyFill="1" applyBorder="1" applyAlignment="1">
      <alignment horizontal="left" vertical="center" wrapText="1"/>
    </xf>
    <xf numFmtId="168" fontId="72" fillId="9" borderId="37" xfId="1" applyNumberFormat="1" applyFont="1" applyFill="1" applyBorder="1" applyAlignment="1">
      <alignment horizontal="right" vertical="center"/>
    </xf>
    <xf numFmtId="0" fontId="71" fillId="8" borderId="2" xfId="0" applyFont="1" applyFill="1" applyBorder="1" applyAlignment="1">
      <alignment horizontal="left" vertical="center"/>
    </xf>
    <xf numFmtId="168" fontId="72" fillId="8" borderId="2" xfId="1" applyNumberFormat="1" applyFont="1" applyFill="1" applyBorder="1" applyAlignment="1">
      <alignment horizontal="right" vertical="center"/>
    </xf>
    <xf numFmtId="168" fontId="70" fillId="8" borderId="0" xfId="1" applyNumberFormat="1" applyFont="1" applyFill="1" applyBorder="1" applyAlignment="1">
      <alignment horizontal="right" vertical="center"/>
    </xf>
    <xf numFmtId="168" fontId="72" fillId="8" borderId="5" xfId="1" applyNumberFormat="1" applyFont="1" applyFill="1" applyBorder="1" applyAlignment="1">
      <alignment horizontal="right" vertical="center"/>
    </xf>
    <xf numFmtId="0" fontId="71" fillId="9" borderId="49" xfId="0" applyFont="1" applyFill="1" applyBorder="1" applyAlignment="1">
      <alignment vertical="center" wrapText="1"/>
    </xf>
    <xf numFmtId="0" fontId="72" fillId="9" borderId="71" xfId="0" applyFont="1" applyFill="1" applyBorder="1" applyAlignment="1">
      <alignment vertical="center" wrapText="1"/>
    </xf>
    <xf numFmtId="0" fontId="71" fillId="9" borderId="71" xfId="0" applyFont="1" applyFill="1" applyBorder="1" applyAlignment="1">
      <alignment vertical="center" wrapText="1"/>
    </xf>
    <xf numFmtId="168" fontId="70" fillId="9" borderId="5" xfId="1" applyNumberFormat="1" applyFont="1" applyFill="1" applyBorder="1" applyAlignment="1">
      <alignment horizontal="right" vertical="center"/>
    </xf>
    <xf numFmtId="0" fontId="0" fillId="0" borderId="0" xfId="0" applyFill="1" applyBorder="1"/>
    <xf numFmtId="0" fontId="71" fillId="8" borderId="0" xfId="0" applyFont="1" applyFill="1" applyBorder="1" applyAlignment="1">
      <alignment horizontal="left" vertical="center" wrapText="1"/>
    </xf>
    <xf numFmtId="0" fontId="72" fillId="8" borderId="0" xfId="0" applyFont="1" applyFill="1" applyBorder="1" applyAlignment="1">
      <alignment horizontal="left" vertical="center" wrapText="1"/>
    </xf>
    <xf numFmtId="0" fontId="0" fillId="8" borderId="0" xfId="0" applyFill="1" applyBorder="1"/>
    <xf numFmtId="164" fontId="36" fillId="0" borderId="34" xfId="4" applyNumberFormat="1" applyFont="1" applyFill="1" applyBorder="1" applyAlignment="1" applyProtection="1">
      <alignment vertical="center"/>
    </xf>
    <xf numFmtId="0" fontId="6" fillId="0" borderId="34" xfId="0" applyFont="1" applyFill="1" applyBorder="1" applyAlignment="1" applyProtection="1">
      <alignment horizontal="right" vertical="center"/>
    </xf>
    <xf numFmtId="0" fontId="8" fillId="0" borderId="30" xfId="4" applyFont="1" applyFill="1" applyBorder="1" applyAlignment="1" applyProtection="1">
      <alignment horizontal="center" vertical="center" wrapText="1"/>
    </xf>
    <xf numFmtId="0" fontId="8" fillId="0" borderId="31" xfId="4" applyFont="1" applyFill="1" applyBorder="1" applyAlignment="1" applyProtection="1">
      <alignment horizontal="center" vertical="center" wrapText="1"/>
    </xf>
    <xf numFmtId="0" fontId="20" fillId="0" borderId="13" xfId="4" applyFont="1" applyFill="1" applyBorder="1" applyAlignment="1" applyProtection="1">
      <alignment horizontal="center" vertical="center" wrapText="1"/>
    </xf>
    <xf numFmtId="0" fontId="20" fillId="0" borderId="14" xfId="4" applyFont="1" applyFill="1" applyBorder="1" applyAlignment="1" applyProtection="1">
      <alignment horizontal="center" vertical="center" wrapText="1"/>
    </xf>
    <xf numFmtId="0" fontId="20" fillId="0" borderId="35" xfId="4" applyFont="1" applyFill="1" applyBorder="1" applyAlignment="1" applyProtection="1">
      <alignment horizontal="center" vertical="center" wrapText="1"/>
    </xf>
    <xf numFmtId="0" fontId="4" fillId="0" borderId="13" xfId="4" applyFont="1" applyFill="1" applyBorder="1" applyAlignment="1" applyProtection="1">
      <alignment horizontal="left" vertical="center" wrapText="1" indent="1"/>
    </xf>
    <xf numFmtId="0" fontId="4" fillId="0" borderId="14" xfId="4" applyFont="1" applyFill="1" applyBorder="1" applyAlignment="1" applyProtection="1">
      <alignment horizontal="left" vertical="center" wrapText="1" indent="1"/>
    </xf>
    <xf numFmtId="164" fontId="4" fillId="0" borderId="14" xfId="4" applyNumberFormat="1" applyFont="1" applyFill="1" applyBorder="1" applyAlignment="1" applyProtection="1">
      <alignment horizontal="right" vertical="center" wrapText="1" indent="1"/>
    </xf>
    <xf numFmtId="49" fontId="15" fillId="0" borderId="9" xfId="4" applyNumberFormat="1" applyFont="1" applyFill="1" applyBorder="1" applyAlignment="1" applyProtection="1">
      <alignment horizontal="left" vertical="center" wrapText="1" indent="1"/>
    </xf>
    <xf numFmtId="0" fontId="53" fillId="0" borderId="3" xfId="0" applyFont="1" applyBorder="1" applyAlignment="1" applyProtection="1">
      <alignment horizontal="left" wrapText="1" indent="1"/>
    </xf>
    <xf numFmtId="49" fontId="15" fillId="0" borderId="8" xfId="4" applyNumberFormat="1" applyFont="1" applyFill="1" applyBorder="1" applyAlignment="1" applyProtection="1">
      <alignment horizontal="left" vertical="center" wrapText="1" indent="1"/>
    </xf>
    <xf numFmtId="0" fontId="53" fillId="0" borderId="2" xfId="0" applyFont="1" applyBorder="1" applyAlignment="1" applyProtection="1">
      <alignment horizontal="left" indent="1"/>
    </xf>
    <xf numFmtId="0" fontId="53" fillId="0" borderId="6" xfId="0" applyFont="1" applyBorder="1" applyAlignment="1" applyProtection="1">
      <alignment horizontal="left" wrapText="1" indent="1"/>
    </xf>
    <xf numFmtId="49" fontId="15" fillId="0" borderId="10" xfId="4" applyNumberFormat="1" applyFont="1" applyFill="1" applyBorder="1" applyAlignment="1" applyProtection="1">
      <alignment horizontal="left" vertical="center" wrapText="1" indent="1"/>
    </xf>
    <xf numFmtId="164" fontId="15" fillId="0" borderId="6" xfId="4" applyNumberFormat="1" applyFont="1" applyFill="1" applyBorder="1" applyAlignment="1" applyProtection="1">
      <alignment horizontal="right" vertical="center" wrapText="1" indent="1"/>
      <protection locked="0"/>
    </xf>
    <xf numFmtId="164" fontId="15" fillId="0" borderId="41" xfId="4" applyNumberFormat="1" applyFont="1" applyFill="1" applyBorder="1" applyAlignment="1" applyProtection="1">
      <alignment horizontal="right" vertical="center" wrapText="1" indent="1"/>
      <protection locked="0"/>
    </xf>
    <xf numFmtId="0" fontId="54" fillId="0" borderId="14" xfId="0" applyFont="1" applyBorder="1" applyAlignment="1" applyProtection="1">
      <alignment horizontal="left" vertical="center" wrapText="1" indent="1"/>
    </xf>
    <xf numFmtId="164" fontId="15" fillId="0" borderId="3" xfId="4" applyNumberFormat="1" applyFont="1" applyFill="1" applyBorder="1" applyAlignment="1" applyProtection="1">
      <alignment horizontal="right" vertical="center" wrapText="1" indent="1"/>
      <protection locked="0"/>
    </xf>
    <xf numFmtId="164" fontId="15" fillId="0" borderId="47" xfId="4" applyNumberFormat="1" applyFont="1" applyFill="1" applyBorder="1" applyAlignment="1" applyProtection="1">
      <alignment horizontal="right" vertical="center" wrapText="1" indent="1"/>
      <protection locked="0"/>
    </xf>
    <xf numFmtId="164" fontId="15" fillId="0" borderId="2" xfId="4" applyNumberFormat="1" applyFont="1" applyFill="1" applyBorder="1" applyAlignment="1" applyProtection="1">
      <alignment horizontal="right" vertical="center" wrapText="1" indent="1"/>
      <protection locked="0"/>
    </xf>
    <xf numFmtId="164" fontId="15" fillId="0" borderId="46" xfId="4" applyNumberFormat="1" applyFont="1" applyFill="1" applyBorder="1" applyAlignment="1" applyProtection="1">
      <alignment horizontal="right" vertical="center" wrapText="1" indent="1"/>
      <protection locked="0"/>
    </xf>
    <xf numFmtId="0" fontId="53" fillId="0" borderId="2" xfId="0" applyFont="1" applyBorder="1" applyAlignment="1" applyProtection="1">
      <alignment horizontal="left"/>
    </xf>
    <xf numFmtId="0" fontId="53" fillId="0" borderId="2" xfId="0" applyFont="1" applyBorder="1" applyAlignment="1" applyProtection="1"/>
    <xf numFmtId="0" fontId="53" fillId="0" borderId="6" xfId="0" applyFont="1" applyBorder="1" applyAlignment="1" applyProtection="1">
      <alignment horizontal="left" vertical="center" wrapText="1" indent="1"/>
    </xf>
    <xf numFmtId="164" fontId="32" fillId="0" borderId="14" xfId="4" applyNumberFormat="1" applyFont="1" applyFill="1" applyBorder="1" applyAlignment="1" applyProtection="1">
      <alignment horizontal="right" vertical="center" wrapText="1" indent="1"/>
    </xf>
    <xf numFmtId="49" fontId="53" fillId="0" borderId="2" xfId="0" applyNumberFormat="1" applyFont="1" applyBorder="1" applyAlignment="1" applyProtection="1">
      <alignment horizontal="left" wrapText="1" indent="1"/>
    </xf>
    <xf numFmtId="164" fontId="4" fillId="0" borderId="35" xfId="4" applyNumberFormat="1" applyFont="1" applyFill="1" applyBorder="1" applyAlignment="1" applyProtection="1">
      <alignment horizontal="right" vertical="center" wrapText="1" indent="1"/>
    </xf>
    <xf numFmtId="164" fontId="1" fillId="0" borderId="2" xfId="4" applyNumberFormat="1" applyFont="1" applyFill="1" applyBorder="1" applyAlignment="1" applyProtection="1">
      <alignment horizontal="right" vertical="center" wrapText="1" indent="1"/>
      <protection locked="0"/>
    </xf>
    <xf numFmtId="164" fontId="1" fillId="0" borderId="6" xfId="4" applyNumberFormat="1" applyFont="1" applyFill="1" applyBorder="1" applyAlignment="1" applyProtection="1">
      <alignment horizontal="right" vertical="center" wrapText="1" indent="1"/>
      <protection locked="0"/>
    </xf>
    <xf numFmtId="164" fontId="1" fillId="0" borderId="3" xfId="4" applyNumberFormat="1" applyFont="1" applyFill="1" applyBorder="1" applyAlignment="1" applyProtection="1">
      <alignment horizontal="right" vertical="center" wrapText="1" indent="1"/>
      <protection locked="0"/>
    </xf>
    <xf numFmtId="164" fontId="1" fillId="0" borderId="47" xfId="4" applyNumberFormat="1" applyFont="1" applyFill="1" applyBorder="1" applyAlignment="1" applyProtection="1">
      <alignment horizontal="right" vertical="center" wrapText="1" indent="1"/>
      <protection locked="0"/>
    </xf>
    <xf numFmtId="164" fontId="1" fillId="0" borderId="46" xfId="4" applyNumberFormat="1" applyFont="1" applyFill="1" applyBorder="1" applyAlignment="1" applyProtection="1">
      <alignment horizontal="right" vertical="center" wrapText="1" indent="1"/>
      <protection locked="0"/>
    </xf>
    <xf numFmtId="164" fontId="1" fillId="0" borderId="41" xfId="4" applyNumberFormat="1" applyFont="1" applyFill="1" applyBorder="1" applyAlignment="1" applyProtection="1">
      <alignment horizontal="right" vertical="center" wrapText="1" indent="1"/>
      <protection locked="0"/>
    </xf>
    <xf numFmtId="0" fontId="53" fillId="0" borderId="3" xfId="0" applyFont="1" applyBorder="1" applyAlignment="1" applyProtection="1">
      <alignment horizontal="left" indent="1"/>
    </xf>
    <xf numFmtId="0" fontId="54" fillId="0" borderId="13" xfId="0" applyFont="1" applyBorder="1" applyAlignment="1" applyProtection="1">
      <alignment vertical="center" wrapText="1"/>
    </xf>
    <xf numFmtId="0" fontId="53" fillId="0" borderId="6" xfId="0" applyFont="1" applyBorder="1" applyAlignment="1" applyProtection="1">
      <alignment vertical="center" wrapText="1"/>
    </xf>
    <xf numFmtId="0" fontId="53" fillId="0" borderId="9" xfId="0" applyFont="1" applyBorder="1" applyAlignment="1" applyProtection="1">
      <alignment wrapText="1"/>
    </xf>
    <xf numFmtId="0" fontId="53" fillId="0" borderId="8" xfId="0" applyFont="1" applyBorder="1" applyAlignment="1" applyProtection="1">
      <alignment wrapText="1"/>
    </xf>
    <xf numFmtId="0" fontId="53" fillId="0" borderId="10" xfId="0" applyFont="1" applyBorder="1" applyAlignment="1" applyProtection="1">
      <alignment vertical="center" wrapText="1"/>
    </xf>
    <xf numFmtId="164" fontId="4" fillId="0" borderId="14" xfId="4" applyNumberFormat="1" applyFont="1" applyFill="1" applyBorder="1" applyAlignment="1" applyProtection="1">
      <alignment horizontal="right" vertical="center" wrapText="1" indent="1"/>
      <protection locked="0"/>
    </xf>
    <xf numFmtId="164" fontId="4" fillId="0" borderId="35" xfId="4" applyNumberFormat="1" applyFont="1" applyFill="1" applyBorder="1" applyAlignment="1" applyProtection="1">
      <alignment horizontal="right" vertical="center" wrapText="1" indent="1"/>
      <protection locked="0"/>
    </xf>
    <xf numFmtId="0" fontId="54" fillId="0" borderId="14" xfId="0" applyFont="1" applyBorder="1" applyAlignment="1" applyProtection="1">
      <alignment vertical="center" wrapText="1"/>
    </xf>
    <xf numFmtId="0" fontId="54" fillId="0" borderId="21" xfId="0" applyFont="1" applyBorder="1" applyAlignment="1" applyProtection="1">
      <alignment vertical="center" wrapText="1"/>
    </xf>
    <xf numFmtId="0" fontId="54" fillId="0" borderId="22" xfId="0" applyFont="1" applyBorder="1" applyAlignment="1" applyProtection="1">
      <alignment vertical="center" wrapText="1"/>
    </xf>
    <xf numFmtId="164" fontId="32" fillId="0" borderId="35" xfId="4" applyNumberFormat="1" applyFont="1" applyFill="1" applyBorder="1" applyAlignment="1" applyProtection="1">
      <alignment horizontal="right" vertical="center" wrapText="1" indent="1"/>
    </xf>
    <xf numFmtId="0" fontId="54" fillId="0" borderId="0" xfId="0" applyFont="1" applyBorder="1" applyAlignment="1" applyProtection="1">
      <alignment horizontal="left" vertical="center" wrapText="1" indent="1"/>
    </xf>
    <xf numFmtId="164" fontId="32" fillId="0" borderId="0" xfId="4" applyNumberFormat="1" applyFont="1" applyFill="1" applyBorder="1" applyAlignment="1" applyProtection="1">
      <alignment horizontal="right" vertical="center" wrapText="1" indent="1"/>
    </xf>
    <xf numFmtId="164" fontId="33" fillId="0" borderId="34" xfId="4" applyNumberFormat="1" applyFont="1" applyFill="1" applyBorder="1" applyAlignment="1" applyProtection="1"/>
    <xf numFmtId="0" fontId="6" fillId="0" borderId="34" xfId="0" applyFont="1" applyFill="1" applyBorder="1" applyAlignment="1" applyProtection="1">
      <alignment horizontal="right"/>
    </xf>
    <xf numFmtId="0" fontId="4" fillId="0" borderId="30" xfId="4" applyFont="1" applyFill="1" applyBorder="1" applyAlignment="1" applyProtection="1">
      <alignment horizontal="center" vertical="center" wrapText="1"/>
    </xf>
    <xf numFmtId="0" fontId="4" fillId="0" borderId="31" xfId="4" applyFont="1" applyFill="1" applyBorder="1" applyAlignment="1" applyProtection="1">
      <alignment horizontal="center" vertical="center" wrapText="1"/>
    </xf>
    <xf numFmtId="0" fontId="4" fillId="0" borderId="13" xfId="4" applyFont="1" applyFill="1" applyBorder="1" applyAlignment="1" applyProtection="1">
      <alignment horizontal="center" vertical="center" wrapText="1"/>
    </xf>
    <xf numFmtId="0" fontId="4" fillId="0" borderId="14" xfId="4" applyFont="1" applyFill="1" applyBorder="1" applyAlignment="1" applyProtection="1">
      <alignment horizontal="center" vertical="center" wrapText="1"/>
    </xf>
    <xf numFmtId="0" fontId="4" fillId="0" borderId="20" xfId="4" applyFont="1" applyFill="1" applyBorder="1" applyAlignment="1" applyProtection="1">
      <alignment horizontal="center" vertical="center" wrapText="1"/>
    </xf>
    <xf numFmtId="0" fontId="4" fillId="0" borderId="15" xfId="4" applyFont="1" applyFill="1" applyBorder="1" applyAlignment="1" applyProtection="1">
      <alignment horizontal="left" vertical="center" wrapText="1" indent="1"/>
    </xf>
    <xf numFmtId="0" fontId="4" fillId="0" borderId="19" xfId="4" applyFont="1" applyFill="1" applyBorder="1" applyAlignment="1" applyProtection="1">
      <alignment vertical="center" wrapText="1"/>
    </xf>
    <xf numFmtId="164" fontId="4" fillId="0" borderId="56" xfId="4" applyNumberFormat="1" applyFont="1" applyFill="1" applyBorder="1" applyAlignment="1" applyProtection="1">
      <alignment horizontal="right" vertical="center" wrapText="1" indent="1"/>
    </xf>
    <xf numFmtId="49" fontId="15" fillId="0" borderId="11" xfId="4" applyNumberFormat="1" applyFont="1" applyFill="1" applyBorder="1" applyAlignment="1" applyProtection="1">
      <alignment horizontal="left" vertical="center" wrapText="1" indent="1"/>
    </xf>
    <xf numFmtId="0" fontId="15" fillId="0" borderId="4" xfId="4" applyFont="1" applyFill="1" applyBorder="1" applyAlignment="1" applyProtection="1">
      <alignment horizontal="left" vertical="center" wrapText="1" indent="1"/>
    </xf>
    <xf numFmtId="0" fontId="15" fillId="0" borderId="2" xfId="4" applyFont="1" applyFill="1" applyBorder="1" applyAlignment="1" applyProtection="1">
      <alignment horizontal="left" vertical="center" wrapText="1" indent="1"/>
    </xf>
    <xf numFmtId="0" fontId="15" fillId="0" borderId="5" xfId="4" applyFont="1" applyFill="1" applyBorder="1" applyAlignment="1" applyProtection="1">
      <alignment horizontal="left" vertical="center" wrapText="1" indent="1"/>
    </xf>
    <xf numFmtId="0" fontId="15" fillId="0" borderId="0" xfId="4" applyFont="1" applyFill="1" applyBorder="1" applyAlignment="1" applyProtection="1">
      <alignment horizontal="left" vertical="center" wrapText="1" indent="1"/>
    </xf>
    <xf numFmtId="0" fontId="15" fillId="0" borderId="2" xfId="4" applyFont="1" applyFill="1" applyBorder="1" applyAlignment="1" applyProtection="1">
      <alignment horizontal="left" indent="6"/>
    </xf>
    <xf numFmtId="0" fontId="15" fillId="0" borderId="2" xfId="4" applyFont="1" applyFill="1" applyBorder="1" applyAlignment="1" applyProtection="1">
      <alignment horizontal="left" vertical="center" wrapText="1" indent="6"/>
    </xf>
    <xf numFmtId="49" fontId="15" fillId="0" borderId="7" xfId="4" applyNumberFormat="1" applyFont="1" applyFill="1" applyBorder="1" applyAlignment="1" applyProtection="1">
      <alignment horizontal="left" vertical="center" wrapText="1" indent="1"/>
    </xf>
    <xf numFmtId="0" fontId="15" fillId="0" borderId="6" xfId="4" applyFont="1" applyFill="1" applyBorder="1" applyAlignment="1" applyProtection="1">
      <alignment horizontal="left" vertical="center" wrapText="1" indent="6"/>
    </xf>
    <xf numFmtId="49" fontId="15" fillId="0" borderId="12" xfId="4" applyNumberFormat="1" applyFont="1" applyFill="1" applyBorder="1" applyAlignment="1" applyProtection="1">
      <alignment horizontal="left" vertical="center" wrapText="1" indent="1"/>
    </xf>
    <xf numFmtId="0" fontId="15" fillId="0" borderId="30" xfId="4" applyFont="1" applyFill="1" applyBorder="1" applyAlignment="1" applyProtection="1">
      <alignment horizontal="left" vertical="center" wrapText="1" indent="6"/>
    </xf>
    <xf numFmtId="164" fontId="15" fillId="0" borderId="30" xfId="4" applyNumberFormat="1" applyFont="1" applyFill="1" applyBorder="1" applyAlignment="1" applyProtection="1">
      <alignment horizontal="right" vertical="center" wrapText="1" indent="1"/>
      <protection locked="0"/>
    </xf>
    <xf numFmtId="164" fontId="15" fillId="0" borderId="73" xfId="4" applyNumberFormat="1" applyFont="1" applyFill="1" applyBorder="1" applyAlignment="1" applyProtection="1">
      <alignment horizontal="right" vertical="center" wrapText="1" indent="1"/>
      <protection locked="0"/>
    </xf>
    <xf numFmtId="0" fontId="4" fillId="0" borderId="14" xfId="4" applyFont="1" applyFill="1" applyBorder="1" applyAlignment="1" applyProtection="1">
      <alignment vertical="center" wrapText="1"/>
    </xf>
    <xf numFmtId="0" fontId="15" fillId="0" borderId="6" xfId="4" applyFont="1" applyFill="1" applyBorder="1" applyAlignment="1" applyProtection="1">
      <alignment horizontal="left" vertical="center" wrapText="1" indent="1"/>
    </xf>
    <xf numFmtId="0" fontId="32" fillId="0" borderId="14" xfId="4" applyFont="1" applyFill="1" applyBorder="1" applyAlignment="1" applyProtection="1">
      <alignment horizontal="left" vertical="center" wrapText="1" indent="1"/>
    </xf>
    <xf numFmtId="0" fontId="15" fillId="0" borderId="3" xfId="4" applyFont="1" applyFill="1" applyBorder="1" applyAlignment="1" applyProtection="1">
      <alignment horizontal="left" vertical="center" wrapText="1" indent="1"/>
    </xf>
    <xf numFmtId="0" fontId="15" fillId="0" borderId="1" xfId="4" applyFont="1" applyFill="1" applyBorder="1" applyAlignment="1" applyProtection="1">
      <alignment horizontal="left" vertical="center" wrapText="1" indent="1"/>
    </xf>
    <xf numFmtId="164" fontId="54" fillId="0" borderId="14" xfId="0" applyNumberFormat="1" applyFont="1" applyBorder="1" applyAlignment="1" applyProtection="1">
      <alignment horizontal="right" vertical="center" wrapText="1" indent="1"/>
    </xf>
    <xf numFmtId="164" fontId="54" fillId="0" borderId="35" xfId="0" applyNumberFormat="1" applyFont="1" applyBorder="1" applyAlignment="1" applyProtection="1">
      <alignment horizontal="right" vertical="center" wrapText="1" indent="1"/>
    </xf>
    <xf numFmtId="164" fontId="54" fillId="0" borderId="14" xfId="0" quotePrefix="1" applyNumberFormat="1" applyFont="1" applyBorder="1" applyAlignment="1" applyProtection="1">
      <alignment horizontal="right" vertical="center" wrapText="1" indent="1"/>
    </xf>
    <xf numFmtId="0" fontId="54" fillId="0" borderId="21" xfId="0" applyFont="1" applyBorder="1" applyAlignment="1" applyProtection="1">
      <alignment horizontal="left" vertical="center" wrapText="1" indent="1"/>
    </xf>
    <xf numFmtId="0" fontId="54" fillId="0" borderId="22" xfId="0" applyFont="1" applyBorder="1" applyAlignment="1" applyProtection="1">
      <alignment horizontal="left" vertical="center" wrapText="1" indent="1"/>
    </xf>
    <xf numFmtId="164" fontId="54" fillId="0" borderId="35" xfId="0" quotePrefix="1" applyNumberFormat="1" applyFont="1" applyBorder="1" applyAlignment="1" applyProtection="1">
      <alignment horizontal="right" vertical="center" wrapText="1" indent="1"/>
    </xf>
    <xf numFmtId="0" fontId="1" fillId="0" borderId="0" xfId="4" applyFont="1" applyFill="1" applyProtection="1"/>
    <xf numFmtId="164" fontId="33" fillId="0" borderId="34" xfId="4" applyNumberFormat="1" applyFont="1" applyFill="1" applyBorder="1" applyAlignment="1" applyProtection="1">
      <alignment horizontal="left" vertical="center"/>
    </xf>
    <xf numFmtId="164" fontId="4" fillId="0" borderId="20" xfId="4" applyNumberFormat="1" applyFont="1" applyFill="1" applyBorder="1" applyAlignment="1" applyProtection="1">
      <alignment horizontal="right" vertical="center" wrapText="1" indent="1"/>
    </xf>
    <xf numFmtId="0" fontId="71" fillId="8" borderId="2" xfId="0" applyFont="1" applyFill="1" applyBorder="1" applyAlignment="1">
      <alignment horizontal="left" vertical="center"/>
    </xf>
    <xf numFmtId="0" fontId="71" fillId="8" borderId="54" xfId="0" applyFont="1" applyFill="1" applyBorder="1" applyAlignment="1">
      <alignment horizontal="left" vertical="center"/>
    </xf>
    <xf numFmtId="0" fontId="72" fillId="8" borderId="71" xfId="0" applyFont="1" applyFill="1" applyBorder="1" applyAlignment="1">
      <alignment horizontal="left" vertical="center" wrapText="1"/>
    </xf>
    <xf numFmtId="0" fontId="73" fillId="8" borderId="70" xfId="0" applyFont="1" applyFill="1" applyBorder="1" applyAlignment="1">
      <alignment horizontal="left" vertical="center" wrapText="1"/>
    </xf>
    <xf numFmtId="168" fontId="72" fillId="0" borderId="37" xfId="0" applyNumberFormat="1" applyFont="1" applyBorder="1"/>
    <xf numFmtId="164" fontId="33" fillId="0" borderId="34" xfId="4" applyNumberFormat="1" applyFont="1" applyBorder="1" applyAlignment="1">
      <alignment horizontal="left" vertical="center"/>
    </xf>
    <xf numFmtId="164" fontId="4" fillId="0" borderId="0" xfId="4" applyNumberFormat="1" applyFont="1" applyAlignment="1">
      <alignment horizontal="center" vertical="center"/>
    </xf>
    <xf numFmtId="164" fontId="5" fillId="0" borderId="0" xfId="4" applyNumberFormat="1" applyFont="1" applyAlignment="1">
      <alignment horizontal="center"/>
    </xf>
    <xf numFmtId="164" fontId="36" fillId="0" borderId="34" xfId="4" applyNumberFormat="1" applyFont="1" applyBorder="1" applyAlignment="1">
      <alignment horizontal="left" vertical="center"/>
    </xf>
    <xf numFmtId="164" fontId="33" fillId="0" borderId="34" xfId="4" applyNumberFormat="1" applyFont="1" applyBorder="1" applyAlignment="1">
      <alignment horizontal="left"/>
    </xf>
    <xf numFmtId="0" fontId="32" fillId="0" borderId="0" xfId="4" applyFont="1" applyAlignment="1">
      <alignment horizontal="center"/>
    </xf>
    <xf numFmtId="0" fontId="24" fillId="0" borderId="0" xfId="4" applyFont="1" applyAlignment="1">
      <alignment horizontal="center"/>
    </xf>
    <xf numFmtId="164" fontId="7" fillId="0" borderId="0" xfId="4" applyNumberFormat="1" applyFont="1" applyAlignment="1">
      <alignment horizontal="center" vertical="center"/>
    </xf>
    <xf numFmtId="164" fontId="36" fillId="0" borderId="34" xfId="4" applyNumberFormat="1" applyFont="1" applyBorder="1" applyAlignment="1">
      <alignment horizontal="left"/>
    </xf>
    <xf numFmtId="164" fontId="31" fillId="0" borderId="59" xfId="0" applyNumberFormat="1" applyFont="1" applyBorder="1" applyAlignment="1">
      <alignment horizontal="center" vertical="center" wrapText="1"/>
    </xf>
    <xf numFmtId="164" fontId="31" fillId="0" borderId="60" xfId="0" applyNumberFormat="1" applyFont="1" applyBorder="1" applyAlignment="1">
      <alignment horizontal="center" vertical="center" wrapText="1"/>
    </xf>
    <xf numFmtId="164" fontId="18" fillId="0" borderId="0" xfId="0" applyNumberFormat="1" applyFont="1" applyAlignment="1">
      <alignment horizontal="center" textRotation="180" wrapText="1"/>
    </xf>
    <xf numFmtId="164" fontId="46" fillId="0" borderId="53" xfId="0" applyNumberFormat="1" applyFont="1" applyBorder="1" applyAlignment="1">
      <alignment horizontal="center" vertical="center" wrapText="1"/>
    </xf>
    <xf numFmtId="164" fontId="31" fillId="0" borderId="61" xfId="0" applyNumberFormat="1" applyFont="1" applyBorder="1" applyAlignment="1">
      <alignment horizontal="center" vertical="center" wrapText="1"/>
    </xf>
    <xf numFmtId="164" fontId="31" fillId="0" borderId="62" xfId="0" applyNumberFormat="1" applyFont="1" applyBorder="1" applyAlignment="1">
      <alignment horizontal="center" vertical="center" wrapText="1"/>
    </xf>
    <xf numFmtId="165" fontId="32" fillId="0" borderId="49" xfId="1" applyNumberFormat="1" applyFont="1" applyBorder="1" applyAlignment="1" applyProtection="1">
      <alignment horizontal="center"/>
      <protection locked="0"/>
    </xf>
    <xf numFmtId="165" fontId="32" fillId="0" borderId="5" xfId="1" applyNumberFormat="1" applyFont="1" applyBorder="1" applyAlignment="1" applyProtection="1">
      <alignment horizontal="center"/>
      <protection locked="0"/>
    </xf>
    <xf numFmtId="164" fontId="5" fillId="0" borderId="0" xfId="4" applyNumberFormat="1" applyFont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32" fillId="0" borderId="36" xfId="4" applyFont="1" applyBorder="1" applyAlignment="1">
      <alignment horizontal="center" vertical="center" wrapText="1"/>
    </xf>
    <xf numFmtId="0" fontId="32" fillId="0" borderId="18" xfId="4" applyFont="1" applyBorder="1" applyAlignment="1">
      <alignment horizontal="center" vertical="center" wrapText="1"/>
    </xf>
    <xf numFmtId="0" fontId="32" fillId="0" borderId="11" xfId="4" applyFont="1" applyBorder="1" applyAlignment="1">
      <alignment horizontal="center" vertical="center" wrapText="1"/>
    </xf>
    <xf numFmtId="0" fontId="32" fillId="0" borderId="10" xfId="4" applyFont="1" applyBorder="1" applyAlignment="1">
      <alignment horizontal="center" vertical="center" wrapText="1"/>
    </xf>
    <xf numFmtId="0" fontId="32" fillId="0" borderId="4" xfId="4" applyFont="1" applyBorder="1" applyAlignment="1">
      <alignment horizontal="center" vertical="center" wrapText="1"/>
    </xf>
    <xf numFmtId="0" fontId="32" fillId="0" borderId="6" xfId="4" applyFont="1" applyBorder="1" applyAlignment="1">
      <alignment horizontal="center" vertical="center" wrapText="1"/>
    </xf>
    <xf numFmtId="0" fontId="21" fillId="0" borderId="0" xfId="0" applyFont="1" applyAlignment="1">
      <alignment horizontal="right"/>
    </xf>
    <xf numFmtId="0" fontId="31" fillId="0" borderId="13" xfId="4" applyFont="1" applyBorder="1" applyAlignment="1">
      <alignment horizontal="left"/>
    </xf>
    <xf numFmtId="0" fontId="31" fillId="0" borderId="14" xfId="4" applyFont="1" applyBorder="1" applyAlignment="1">
      <alignment horizontal="left"/>
    </xf>
    <xf numFmtId="0" fontId="22" fillId="0" borderId="53" xfId="4" applyFont="1" applyBorder="1" applyAlignment="1">
      <alignment horizontal="justify" vertical="center" wrapText="1"/>
    </xf>
    <xf numFmtId="164" fontId="24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left"/>
    </xf>
    <xf numFmtId="0" fontId="33" fillId="0" borderId="0" xfId="0" applyFont="1" applyAlignment="1">
      <alignment horizontal="right"/>
    </xf>
    <xf numFmtId="0" fontId="31" fillId="0" borderId="43" xfId="0" applyFont="1" applyBorder="1" applyAlignment="1">
      <alignment horizontal="left" indent="1"/>
    </xf>
    <xf numFmtId="0" fontId="31" fillId="0" borderId="44" xfId="0" applyFont="1" applyBorder="1" applyAlignment="1">
      <alignment horizontal="left" indent="1"/>
    </xf>
    <xf numFmtId="0" fontId="31" fillId="0" borderId="42" xfId="0" applyFont="1" applyBorder="1" applyAlignment="1">
      <alignment horizontal="left" indent="1"/>
    </xf>
    <xf numFmtId="0" fontId="30" fillId="0" borderId="4" xfId="0" applyFont="1" applyBorder="1" applyAlignment="1" applyProtection="1">
      <alignment horizontal="right" indent="1"/>
      <protection locked="0"/>
    </xf>
    <xf numFmtId="0" fontId="30" fillId="0" borderId="36" xfId="0" applyFont="1" applyBorder="1" applyAlignment="1" applyProtection="1">
      <alignment horizontal="right" indent="1"/>
      <protection locked="0"/>
    </xf>
    <xf numFmtId="0" fontId="30" fillId="0" borderId="6" xfId="0" applyFont="1" applyBorder="1" applyAlignment="1" applyProtection="1">
      <alignment horizontal="right" indent="1"/>
      <protection locked="0"/>
    </xf>
    <xf numFmtId="0" fontId="30" fillId="0" borderId="18" xfId="0" applyFont="1" applyBorder="1" applyAlignment="1" applyProtection="1">
      <alignment horizontal="right" indent="1"/>
      <protection locked="0"/>
    </xf>
    <xf numFmtId="0" fontId="24" fillId="0" borderId="0" xfId="0" applyFont="1" applyAlignment="1">
      <alignment horizontal="left" vertical="center"/>
    </xf>
    <xf numFmtId="0" fontId="29" fillId="0" borderId="14" xfId="0" applyFont="1" applyBorder="1" applyAlignment="1">
      <alignment horizontal="right" indent="1"/>
    </xf>
    <xf numFmtId="0" fontId="29" fillId="0" borderId="20" xfId="0" applyFont="1" applyBorder="1" applyAlignment="1">
      <alignment horizontal="right" indent="1"/>
    </xf>
    <xf numFmtId="0" fontId="31" fillId="0" borderId="19" xfId="0" applyFont="1" applyBorder="1" applyAlignment="1">
      <alignment horizontal="center"/>
    </xf>
    <xf numFmtId="0" fontId="31" fillId="0" borderId="32" xfId="0" applyFont="1" applyBorder="1" applyAlignment="1">
      <alignment horizontal="center"/>
    </xf>
    <xf numFmtId="0" fontId="31" fillId="0" borderId="63" xfId="0" applyFont="1" applyBorder="1" applyAlignment="1">
      <alignment horizontal="center"/>
    </xf>
    <xf numFmtId="0" fontId="31" fillId="0" borderId="53" xfId="0" applyFont="1" applyBorder="1" applyAlignment="1">
      <alignment horizontal="center"/>
    </xf>
    <xf numFmtId="0" fontId="31" fillId="0" borderId="64" xfId="0" applyFont="1" applyBorder="1" applyAlignment="1">
      <alignment horizontal="center"/>
    </xf>
    <xf numFmtId="0" fontId="30" fillId="0" borderId="55" xfId="0" applyFont="1" applyBorder="1" applyAlignment="1" applyProtection="1">
      <alignment horizontal="left" indent="1"/>
      <protection locked="0"/>
    </xf>
    <xf numFmtId="0" fontId="30" fillId="0" borderId="65" xfId="0" applyFont="1" applyBorder="1" applyAlignment="1" applyProtection="1">
      <alignment horizontal="left" indent="1"/>
      <protection locked="0"/>
    </xf>
    <xf numFmtId="0" fontId="30" fillId="0" borderId="66" xfId="0" applyFont="1" applyBorder="1" applyAlignment="1" applyProtection="1">
      <alignment horizontal="left" indent="1"/>
      <protection locked="0"/>
    </xf>
    <xf numFmtId="0" fontId="30" fillId="0" borderId="39" xfId="0" applyFont="1" applyBorder="1" applyAlignment="1" applyProtection="1">
      <alignment horizontal="left" indent="1"/>
      <protection locked="0"/>
    </xf>
    <xf numFmtId="0" fontId="30" fillId="0" borderId="40" xfId="0" applyFont="1" applyBorder="1" applyAlignment="1" applyProtection="1">
      <alignment horizontal="left" indent="1"/>
      <protection locked="0"/>
    </xf>
    <xf numFmtId="0" fontId="30" fillId="0" borderId="67" xfId="0" applyFont="1" applyBorder="1" applyAlignment="1" applyProtection="1">
      <alignment horizontal="left" indent="1"/>
      <protection locked="0"/>
    </xf>
    <xf numFmtId="0" fontId="24" fillId="0" borderId="0" xfId="0" applyFont="1" applyAlignment="1">
      <alignment horizontal="center" wrapText="1"/>
    </xf>
    <xf numFmtId="164" fontId="18" fillId="0" borderId="50" xfId="0" applyNumberFormat="1" applyFont="1" applyBorder="1" applyAlignment="1">
      <alignment horizontal="center" textRotation="180" wrapText="1"/>
    </xf>
    <xf numFmtId="164" fontId="31" fillId="0" borderId="43" xfId="0" applyNumberFormat="1" applyFont="1" applyBorder="1" applyAlignment="1">
      <alignment horizontal="left" vertical="center" wrapText="1" indent="2"/>
    </xf>
    <xf numFmtId="164" fontId="31" fillId="0" borderId="35" xfId="0" applyNumberFormat="1" applyFont="1" applyBorder="1" applyAlignment="1">
      <alignment horizontal="left" vertical="center" wrapText="1" indent="2"/>
    </xf>
    <xf numFmtId="164" fontId="8" fillId="0" borderId="59" xfId="0" applyNumberFormat="1" applyFont="1" applyBorder="1" applyAlignment="1">
      <alignment horizontal="center" vertical="center"/>
    </xf>
    <xf numFmtId="164" fontId="8" fillId="0" borderId="60" xfId="0" applyNumberFormat="1" applyFont="1" applyBorder="1" applyAlignment="1">
      <alignment horizontal="center" vertical="center"/>
    </xf>
    <xf numFmtId="164" fontId="8" fillId="0" borderId="55" xfId="0" applyNumberFormat="1" applyFont="1" applyBorder="1" applyAlignment="1">
      <alignment horizontal="center" vertical="center"/>
    </xf>
    <xf numFmtId="164" fontId="8" fillId="0" borderId="65" xfId="0" applyNumberFormat="1" applyFont="1" applyBorder="1" applyAlignment="1">
      <alignment horizontal="center" vertical="center"/>
    </xf>
    <xf numFmtId="164" fontId="8" fillId="0" borderId="51" xfId="0" applyNumberFormat="1" applyFont="1" applyBorder="1" applyAlignment="1">
      <alignment horizontal="center" vertical="center"/>
    </xf>
    <xf numFmtId="164" fontId="8" fillId="0" borderId="59" xfId="0" applyNumberFormat="1" applyFont="1" applyBorder="1" applyAlignment="1">
      <alignment horizontal="center" vertical="center" wrapText="1"/>
    </xf>
    <xf numFmtId="164" fontId="8" fillId="0" borderId="60" xfId="0" applyNumberFormat="1" applyFont="1" applyBorder="1" applyAlignment="1">
      <alignment horizontal="center" vertical="center" wrapText="1"/>
    </xf>
    <xf numFmtId="0" fontId="30" fillId="0" borderId="53" xfId="0" applyFont="1" applyBorder="1" applyAlignment="1">
      <alignment horizontal="justify" vertical="center" wrapText="1"/>
    </xf>
    <xf numFmtId="0" fontId="16" fillId="0" borderId="0" xfId="0" applyFont="1" applyAlignment="1">
      <alignment horizontal="center" wrapText="1"/>
    </xf>
    <xf numFmtId="0" fontId="21" fillId="0" borderId="33" xfId="5" applyFont="1" applyBorder="1" applyAlignment="1">
      <alignment horizontal="left" vertical="center" indent="1"/>
    </xf>
    <xf numFmtId="0" fontId="21" fillId="0" borderId="44" xfId="5" applyFont="1" applyBorder="1" applyAlignment="1">
      <alignment horizontal="left" vertical="center" indent="1"/>
    </xf>
    <xf numFmtId="0" fontId="21" fillId="0" borderId="35" xfId="5" applyFont="1" applyBorder="1" applyAlignment="1">
      <alignment horizontal="left" vertical="center" indent="1"/>
    </xf>
    <xf numFmtId="0" fontId="24" fillId="0" borderId="0" xfId="5" applyFont="1" applyAlignment="1">
      <alignment horizontal="center" wrapText="1"/>
    </xf>
    <xf numFmtId="0" fontId="24" fillId="0" borderId="0" xfId="5" applyFont="1" applyAlignment="1">
      <alignment horizontal="center"/>
    </xf>
    <xf numFmtId="164" fontId="4" fillId="0" borderId="0" xfId="4" applyNumberFormat="1" applyFont="1" applyFill="1" applyBorder="1" applyAlignment="1" applyProtection="1">
      <alignment horizontal="center" vertical="center"/>
    </xf>
    <xf numFmtId="164" fontId="33" fillId="0" borderId="0" xfId="4" applyNumberFormat="1" applyFont="1" applyFill="1" applyBorder="1" applyAlignment="1" applyProtection="1">
      <alignment horizontal="left" vertical="center"/>
    </xf>
    <xf numFmtId="164" fontId="33" fillId="0" borderId="0" xfId="4" applyNumberFormat="1" applyFont="1" applyFill="1" applyBorder="1" applyAlignment="1" applyProtection="1">
      <alignment horizontal="left"/>
    </xf>
    <xf numFmtId="0" fontId="37" fillId="0" borderId="70" xfId="0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center" vertical="center" wrapText="1"/>
    </xf>
    <xf numFmtId="0" fontId="71" fillId="8" borderId="2" xfId="0" applyFont="1" applyFill="1" applyBorder="1" applyAlignment="1">
      <alignment horizontal="left" vertical="center"/>
    </xf>
    <xf numFmtId="0" fontId="72" fillId="8" borderId="2" xfId="0" applyFont="1" applyFill="1" applyBorder="1" applyAlignment="1">
      <alignment horizontal="left" vertical="center" wrapText="1"/>
    </xf>
    <xf numFmtId="0" fontId="71" fillId="9" borderId="49" xfId="0" applyFont="1" applyFill="1" applyBorder="1" applyAlignment="1">
      <alignment horizontal="left" vertical="center"/>
    </xf>
    <xf numFmtId="0" fontId="71" fillId="9" borderId="71" xfId="0" applyFont="1" applyFill="1" applyBorder="1" applyAlignment="1">
      <alignment horizontal="left" vertical="center"/>
    </xf>
    <xf numFmtId="0" fontId="71" fillId="8" borderId="72" xfId="0" applyFont="1" applyFill="1" applyBorder="1" applyAlignment="1">
      <alignment horizontal="left" vertical="center"/>
    </xf>
    <xf numFmtId="0" fontId="71" fillId="8" borderId="54" xfId="0" applyFont="1" applyFill="1" applyBorder="1" applyAlignment="1">
      <alignment horizontal="left" vertical="center"/>
    </xf>
    <xf numFmtId="0" fontId="72" fillId="8" borderId="49" xfId="0" applyFont="1" applyFill="1" applyBorder="1" applyAlignment="1">
      <alignment horizontal="left" vertical="center" wrapText="1"/>
    </xf>
    <xf numFmtId="0" fontId="72" fillId="8" borderId="5" xfId="0" applyFont="1" applyFill="1" applyBorder="1" applyAlignment="1">
      <alignment horizontal="left" vertical="center" wrapText="1"/>
    </xf>
    <xf numFmtId="11" fontId="75" fillId="0" borderId="72" xfId="0" applyNumberFormat="1" applyFont="1" applyBorder="1" applyAlignment="1">
      <alignment horizontal="left"/>
    </xf>
    <xf numFmtId="11" fontId="75" fillId="0" borderId="67" xfId="0" applyNumberFormat="1" applyFont="1" applyBorder="1" applyAlignment="1">
      <alignment horizontal="left"/>
    </xf>
    <xf numFmtId="11" fontId="75" fillId="0" borderId="54" xfId="0" applyNumberFormat="1" applyFont="1" applyBorder="1" applyAlignment="1">
      <alignment horizontal="left"/>
    </xf>
    <xf numFmtId="11" fontId="75" fillId="0" borderId="58" xfId="0" applyNumberFormat="1" applyFont="1" applyBorder="1" applyAlignment="1">
      <alignment horizontal="left"/>
    </xf>
    <xf numFmtId="11" fontId="75" fillId="0" borderId="74" xfId="0" applyNumberFormat="1" applyFont="1" applyBorder="1" applyAlignment="1">
      <alignment horizontal="left"/>
    </xf>
    <xf numFmtId="11" fontId="75" fillId="0" borderId="37" xfId="0" applyNumberFormat="1" applyFont="1" applyBorder="1" applyAlignment="1">
      <alignment horizontal="left"/>
    </xf>
    <xf numFmtId="0" fontId="74" fillId="0" borderId="2" xfId="0" applyFont="1" applyBorder="1" applyAlignment="1">
      <alignment horizontal="center"/>
    </xf>
    <xf numFmtId="0" fontId="74" fillId="0" borderId="2" xfId="0" applyFont="1" applyBorder="1" applyAlignment="1">
      <alignment horizontal="left"/>
    </xf>
    <xf numFmtId="168" fontId="75" fillId="0" borderId="2" xfId="0" applyNumberFormat="1" applyFont="1" applyBorder="1" applyAlignment="1">
      <alignment horizontal="center"/>
    </xf>
    <xf numFmtId="0" fontId="75" fillId="0" borderId="2" xfId="0" applyFont="1" applyBorder="1" applyAlignment="1">
      <alignment horizontal="left"/>
    </xf>
    <xf numFmtId="6" fontId="75" fillId="0" borderId="2" xfId="0" applyNumberFormat="1" applyFont="1" applyBorder="1" applyAlignment="1">
      <alignment horizontal="center"/>
    </xf>
    <xf numFmtId="0" fontId="75" fillId="0" borderId="2" xfId="0" applyFont="1" applyBorder="1" applyAlignment="1">
      <alignment horizontal="center"/>
    </xf>
    <xf numFmtId="164" fontId="7" fillId="0" borderId="0" xfId="4" applyNumberFormat="1" applyFont="1" applyFill="1" applyBorder="1" applyAlignment="1" applyProtection="1">
      <alignment horizontal="center" vertical="center"/>
    </xf>
    <xf numFmtId="0" fontId="8" fillId="0" borderId="11" xfId="4" applyFont="1" applyFill="1" applyBorder="1" applyAlignment="1" applyProtection="1">
      <alignment horizontal="center" vertical="center" wrapText="1"/>
    </xf>
    <xf numFmtId="0" fontId="8" fillId="0" borderId="12" xfId="4" applyFont="1" applyFill="1" applyBorder="1" applyAlignment="1" applyProtection="1">
      <alignment horizontal="center" vertical="center" wrapText="1"/>
    </xf>
    <xf numFmtId="0" fontId="7" fillId="0" borderId="4" xfId="4" applyFont="1" applyFill="1" applyBorder="1" applyAlignment="1" applyProtection="1">
      <alignment horizontal="center" vertical="center" wrapText="1"/>
    </xf>
    <xf numFmtId="0" fontId="7" fillId="0" borderId="30" xfId="4" applyFont="1" applyFill="1" applyBorder="1" applyAlignment="1" applyProtection="1">
      <alignment horizontal="center" vertical="center" wrapText="1"/>
    </xf>
    <xf numFmtId="164" fontId="31" fillId="0" borderId="4" xfId="4" applyNumberFormat="1" applyFont="1" applyFill="1" applyBorder="1" applyAlignment="1" applyProtection="1">
      <alignment horizontal="center" vertical="center"/>
    </xf>
    <xf numFmtId="164" fontId="31" fillId="0" borderId="36" xfId="4" applyNumberFormat="1" applyFont="1" applyFill="1" applyBorder="1" applyAlignment="1" applyProtection="1">
      <alignment horizontal="center" vertical="center"/>
    </xf>
    <xf numFmtId="0" fontId="32" fillId="0" borderId="0" xfId="4" applyFont="1" applyFill="1" applyAlignment="1" applyProtection="1">
      <alignment horizontal="center"/>
    </xf>
    <xf numFmtId="0" fontId="4" fillId="0" borderId="11" xfId="4" applyFont="1" applyFill="1" applyBorder="1" applyAlignment="1" applyProtection="1">
      <alignment horizontal="center" vertical="center" wrapText="1"/>
    </xf>
    <xf numFmtId="0" fontId="4" fillId="0" borderId="12" xfId="4" applyFont="1" applyFill="1" applyBorder="1" applyAlignment="1" applyProtection="1">
      <alignment horizontal="center" vertical="center" wrapText="1"/>
    </xf>
    <xf numFmtId="164" fontId="32" fillId="0" borderId="4" xfId="4" applyNumberFormat="1" applyFont="1" applyFill="1" applyBorder="1" applyAlignment="1" applyProtection="1">
      <alignment horizontal="center" vertical="center"/>
    </xf>
    <xf numFmtId="164" fontId="32" fillId="0" borderId="36" xfId="4" applyNumberFormat="1" applyFont="1" applyFill="1" applyBorder="1" applyAlignment="1" applyProtection="1">
      <alignment horizontal="center" vertical="center"/>
    </xf>
    <xf numFmtId="0" fontId="50" fillId="0" borderId="55" xfId="0" applyFont="1" applyBorder="1" applyAlignment="1">
      <alignment horizontal="left"/>
    </xf>
    <xf numFmtId="0" fontId="50" fillId="0" borderId="51" xfId="0" applyFont="1" applyBorder="1" applyAlignment="1">
      <alignment horizontal="left"/>
    </xf>
    <xf numFmtId="0" fontId="36" fillId="0" borderId="0" xfId="0" applyFont="1" applyAlignment="1">
      <alignment horizontal="right"/>
    </xf>
    <xf numFmtId="0" fontId="31" fillId="0" borderId="43" xfId="0" applyFont="1" applyBorder="1" applyAlignment="1">
      <alignment horizontal="left" vertical="center" indent="2"/>
    </xf>
    <xf numFmtId="0" fontId="31" fillId="0" borderId="42" xfId="0" applyFont="1" applyBorder="1" applyAlignment="1">
      <alignment horizontal="left" vertical="center" indent="2"/>
    </xf>
  </cellXfs>
  <cellStyles count="6">
    <cellStyle name="Ezres" xfId="1" builtinId="3"/>
    <cellStyle name="Hiperhivatkozás" xfId="2" xr:uid="{00000000-0005-0000-0000-000001000000}"/>
    <cellStyle name="Már látott hiperhivatkozás" xfId="3" xr:uid="{00000000-0005-0000-0000-000002000000}"/>
    <cellStyle name="Normál" xfId="0" builtinId="0"/>
    <cellStyle name="Normál_KVRENMUNKA" xfId="4" xr:uid="{00000000-0005-0000-0000-000004000000}"/>
    <cellStyle name="Normál_SEGEDLETEK" xfId="5" xr:uid="{00000000-0005-0000-0000-000005000000}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VE\Downloads\2020%20&#233;vi%20z&#225;rsz&#225;mad&#225;s%20&#214;nkorm&#225;nyza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VE\Downloads\M&#225;solat%20eredetije2021.%20&#233;vi%20z&#225;rsz&#225;mad&#225;s%20&#214;nkorm&#225;nyzat%20&#233;s%20int&#233;zm&#233;nye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ÖSSZEFÜGGÉSEK"/>
      <sheetName val="1.1.sz.mell."/>
      <sheetName val="1.2.sz.mell."/>
      <sheetName val="1.3.sz.mell."/>
      <sheetName val="1.4.sz.mell."/>
      <sheetName val="2.1.sz.mell  "/>
      <sheetName val="2.2.sz.mell  "/>
      <sheetName val="ELLENŐRZÉS-1.sz.2.1.sz.2.2.sz."/>
      <sheetName val="3.sz.mell."/>
      <sheetName val="4.sz. mell."/>
      <sheetName val="4.sz.mell."/>
      <sheetName val="5. sz. mell. "/>
      <sheetName val="6.1. sz. mell"/>
      <sheetName val="6.3. sz. mell"/>
      <sheetName val="6.4. sz. mell"/>
      <sheetName val="7.1. sz. mell"/>
      <sheetName val="7.2. sz. mell"/>
      <sheetName val="7.3. sz. mell"/>
      <sheetName val="7.4. sz. mell"/>
      <sheetName val="6.1.1.sz.mell."/>
      <sheetName val="7.1.sz.mell."/>
      <sheetName val="7.1.1.sz.mell."/>
      <sheetName val="8.1. sz. mell."/>
      <sheetName val="8.1.1. sz. mell."/>
      <sheetName val="8.1.2. sz. mell."/>
      <sheetName val="8.1.3. sz. mell."/>
      <sheetName val="8.2. sz. mell."/>
      <sheetName val="8.2.1. sz. mell."/>
      <sheetName val="8.2.2. sz. mell."/>
      <sheetName val="8.2.3. sz. mell."/>
      <sheetName val="8.3. sz. mell."/>
      <sheetName val="8.3.1. sz. mell."/>
      <sheetName val="8.3.2. sz. mell. "/>
      <sheetName val="8.3.3. sz. mell."/>
      <sheetName val="9. sz. mell"/>
      <sheetName val="1.tájékoztató"/>
      <sheetName val="2. tájékoztató tábla"/>
      <sheetName val="3. tájékoztató tábla"/>
      <sheetName val="4. tájékoztató tábla"/>
      <sheetName val="5. tájékoztató tábla"/>
      <sheetName val="6. tájékoztató tábla"/>
      <sheetName val="7.1. tájékoztató tábla"/>
      <sheetName val="7.2. tájékoztató tábla"/>
      <sheetName val="7.3. tájékoztató tábla"/>
      <sheetName val="7.4. tájékoztató tábla"/>
      <sheetName val="8. tájékoztató tábla"/>
      <sheetName val="9. tájékoztató tábla"/>
      <sheetName val="10. tájékoztató tá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C10">
            <v>80216225</v>
          </cell>
          <cell r="D10">
            <v>80467367</v>
          </cell>
        </row>
        <row r="11">
          <cell r="C11">
            <v>34369920</v>
          </cell>
          <cell r="D11">
            <v>33885500</v>
          </cell>
        </row>
        <row r="12">
          <cell r="C12">
            <v>29338752</v>
          </cell>
          <cell r="D12">
            <v>32635418</v>
          </cell>
        </row>
        <row r="13">
          <cell r="C13">
            <v>18671203</v>
          </cell>
          <cell r="D13">
            <v>19945586</v>
          </cell>
        </row>
        <row r="14">
          <cell r="C14">
            <v>1800000</v>
          </cell>
          <cell r="D14">
            <v>2624850</v>
          </cell>
        </row>
        <row r="15">
          <cell r="D15">
            <v>6908800</v>
          </cell>
        </row>
        <row r="22">
          <cell r="D22">
            <v>96546005</v>
          </cell>
        </row>
        <row r="29">
          <cell r="D29">
            <v>23434039</v>
          </cell>
        </row>
        <row r="34">
          <cell r="C34">
            <v>11427496</v>
          </cell>
          <cell r="D34">
            <v>11427396</v>
          </cell>
        </row>
        <row r="36">
          <cell r="C36">
            <v>2997956</v>
          </cell>
        </row>
        <row r="37">
          <cell r="D37">
            <v>85625</v>
          </cell>
        </row>
        <row r="39">
          <cell r="D39">
            <v>353220</v>
          </cell>
        </row>
        <row r="40">
          <cell r="C40">
            <v>3000000</v>
          </cell>
          <cell r="D40">
            <v>5554040</v>
          </cell>
        </row>
        <row r="42">
          <cell r="C42">
            <v>2432756</v>
          </cell>
          <cell r="D42">
            <v>4824</v>
          </cell>
        </row>
        <row r="44">
          <cell r="C44">
            <v>726601</v>
          </cell>
          <cell r="D44">
            <v>1021258</v>
          </cell>
        </row>
        <row r="46">
          <cell r="C46">
            <v>2000</v>
          </cell>
          <cell r="D46">
            <v>21</v>
          </cell>
        </row>
        <row r="48">
          <cell r="D48">
            <v>167359</v>
          </cell>
        </row>
        <row r="51">
          <cell r="D51">
            <v>300000</v>
          </cell>
        </row>
        <row r="58">
          <cell r="C58">
            <v>98024815</v>
          </cell>
          <cell r="D58">
            <v>149000</v>
          </cell>
        </row>
        <row r="63">
          <cell r="C63">
            <v>2447097</v>
          </cell>
          <cell r="D63">
            <v>288000</v>
          </cell>
        </row>
        <row r="76">
          <cell r="C76">
            <v>19206815</v>
          </cell>
          <cell r="D76">
            <v>40286647</v>
          </cell>
        </row>
        <row r="79">
          <cell r="D79">
            <v>8180320</v>
          </cell>
        </row>
        <row r="97">
          <cell r="C97">
            <v>101012521</v>
          </cell>
          <cell r="D97">
            <v>104593648</v>
          </cell>
        </row>
        <row r="98">
          <cell r="C98">
            <v>10879930</v>
          </cell>
          <cell r="D98">
            <v>11420319</v>
          </cell>
        </row>
        <row r="99">
          <cell r="C99">
            <v>33202457</v>
          </cell>
          <cell r="D99">
            <v>70407149</v>
          </cell>
        </row>
        <row r="100">
          <cell r="C100">
            <v>22588631</v>
          </cell>
          <cell r="D100">
            <v>16810534</v>
          </cell>
        </row>
        <row r="101">
          <cell r="C101">
            <v>23979521</v>
          </cell>
          <cell r="D101">
            <v>14322973</v>
          </cell>
        </row>
        <row r="105">
          <cell r="C105">
            <v>2970121</v>
          </cell>
        </row>
        <row r="113">
          <cell r="C113">
            <v>2447097</v>
          </cell>
          <cell r="D113">
            <v>11954817</v>
          </cell>
        </row>
        <row r="115">
          <cell r="C115">
            <v>8186391</v>
          </cell>
          <cell r="D115">
            <v>23248981</v>
          </cell>
        </row>
        <row r="133">
          <cell r="D133">
            <v>7284459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18">
          <cell r="D18">
            <v>3370</v>
          </cell>
        </row>
        <row r="33">
          <cell r="D33">
            <v>1160000</v>
          </cell>
        </row>
        <row r="37">
          <cell r="C37">
            <v>1098422</v>
          </cell>
          <cell r="D37">
            <v>99397</v>
          </cell>
        </row>
        <row r="44">
          <cell r="C44">
            <v>43178713</v>
          </cell>
          <cell r="D44">
            <v>43397097</v>
          </cell>
        </row>
        <row r="45">
          <cell r="C45">
            <v>7676531</v>
          </cell>
          <cell r="D45">
            <v>7709289</v>
          </cell>
        </row>
        <row r="46">
          <cell r="C46">
            <v>4991842</v>
          </cell>
          <cell r="D46">
            <v>4991842</v>
          </cell>
        </row>
      </sheetData>
      <sheetData sheetId="21"/>
      <sheetData sheetId="22">
        <row r="13">
          <cell r="C13">
            <v>12459387</v>
          </cell>
          <cell r="D13">
            <v>15847345</v>
          </cell>
        </row>
        <row r="16">
          <cell r="C16">
            <v>2000</v>
          </cell>
          <cell r="D16">
            <v>1</v>
          </cell>
        </row>
        <row r="18">
          <cell r="D18">
            <v>4198</v>
          </cell>
        </row>
        <row r="22">
          <cell r="C22">
            <v>5627751</v>
          </cell>
          <cell r="D22">
            <v>3226325</v>
          </cell>
        </row>
        <row r="37">
          <cell r="C37">
            <v>849421</v>
          </cell>
          <cell r="D37">
            <v>874189</v>
          </cell>
        </row>
        <row r="44">
          <cell r="C44">
            <v>34780981</v>
          </cell>
          <cell r="D44">
            <v>37214720</v>
          </cell>
        </row>
        <row r="45">
          <cell r="C45">
            <v>6125722</v>
          </cell>
          <cell r="D45">
            <v>6490983</v>
          </cell>
        </row>
        <row r="46">
          <cell r="C46">
            <v>16856089</v>
          </cell>
          <cell r="D46">
            <v>23435061</v>
          </cell>
        </row>
        <row r="48">
          <cell r="C48">
            <v>8792200</v>
          </cell>
          <cell r="D48">
            <v>2044428</v>
          </cell>
        </row>
        <row r="49">
          <cell r="C49">
            <v>0</v>
          </cell>
        </row>
        <row r="50">
          <cell r="D50">
            <v>168800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ÖSSZEFÜGGÉSEK"/>
      <sheetName val="1.1.sz.mell."/>
      <sheetName val="1.2.sz.mell."/>
      <sheetName val="1.3.sz.mell."/>
      <sheetName val="1.4.sz.mell."/>
      <sheetName val="2.1.sz.mell  "/>
      <sheetName val="2.2.sz.mell  "/>
      <sheetName val="ELLENŐRZÉS-1.sz.2.1.sz.2.2.sz."/>
      <sheetName val="3.sz.mell."/>
      <sheetName val="4.sz. mell."/>
      <sheetName val="4.sz.mell."/>
      <sheetName val="5. sz. mell. "/>
      <sheetName val="6.1. sz. mell"/>
      <sheetName val="6.3. sz. mell"/>
      <sheetName val="6.4. sz. mell"/>
      <sheetName val="7.1. sz. mell"/>
      <sheetName val="7.2. sz. mell"/>
      <sheetName val="7.3. sz. mell"/>
      <sheetName val="7.4. sz. mell"/>
      <sheetName val="6.1.1.sz.mell."/>
      <sheetName val="7.1.sz.mell."/>
      <sheetName val="7.1.1.sz.mell."/>
      <sheetName val="8.1. sz. mell."/>
      <sheetName val="8.1.1. sz. mell."/>
      <sheetName val="8.1.2. sz. mell."/>
      <sheetName val="8.1.3. sz. mell."/>
      <sheetName val="8.2. sz. mell."/>
      <sheetName val="8.2.1. sz. mell."/>
      <sheetName val="8.2.2. sz. mell."/>
      <sheetName val="8.2.3. sz. mell."/>
      <sheetName val="8.3. sz. mell."/>
      <sheetName val="8.3.1. sz. mell."/>
      <sheetName val="8.3.2. sz. mell. "/>
      <sheetName val="8.3.3. sz. mell."/>
      <sheetName val="9. sz. mell"/>
      <sheetName val="1.tájékoztató"/>
      <sheetName val="2. tájékoztató tábla"/>
      <sheetName val="3. tájékoztató tábla"/>
      <sheetName val="4. tájékoztató tábla"/>
      <sheetName val="5. tájékoztató tábla"/>
      <sheetName val="6. tájékoztató tábla"/>
      <sheetName val="Munka2"/>
      <sheetName val="7.1. tájékoztató tábla"/>
      <sheetName val="7.2. tájékoztató tábla"/>
      <sheetName val="7.3. tájékoztató tábla"/>
      <sheetName val="7.4. tájékoztató tábla"/>
      <sheetName val="8. tájékoztató tábla"/>
      <sheetName val="9. tájékoztató tábla"/>
      <sheetName val="10. tájékoztató tábla"/>
      <sheetName val="Munk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B16"/>
  <sheetViews>
    <sheetView zoomScale="130" zoomScaleNormal="130" workbookViewId="0">
      <selection activeCell="A16" sqref="A16"/>
    </sheetView>
  </sheetViews>
  <sheetFormatPr defaultRowHeight="12.75" x14ac:dyDescent="0.2"/>
  <cols>
    <col min="1" max="1" width="48.5" customWidth="1"/>
    <col min="2" max="2" width="73.5" customWidth="1"/>
    <col min="3" max="3" width="16.83203125" customWidth="1"/>
  </cols>
  <sheetData>
    <row r="2" spans="1:2" x14ac:dyDescent="0.2">
      <c r="A2" t="s">
        <v>153</v>
      </c>
    </row>
    <row r="4" spans="1:2" x14ac:dyDescent="0.2">
      <c r="A4" s="131"/>
      <c r="B4" s="131"/>
    </row>
    <row r="5" spans="1:2" s="148" customFormat="1" ht="15.75" x14ac:dyDescent="0.25">
      <c r="A5" s="86" t="s">
        <v>735</v>
      </c>
      <c r="B5" s="147"/>
    </row>
    <row r="6" spans="1:2" x14ac:dyDescent="0.2">
      <c r="A6" s="131"/>
      <c r="B6" s="131"/>
    </row>
    <row r="7" spans="1:2" x14ac:dyDescent="0.2">
      <c r="A7" s="131" t="s">
        <v>751</v>
      </c>
      <c r="B7" s="131" t="s">
        <v>754</v>
      </c>
    </row>
    <row r="8" spans="1:2" x14ac:dyDescent="0.2">
      <c r="A8" s="131" t="s">
        <v>752</v>
      </c>
      <c r="B8" s="131" t="s">
        <v>755</v>
      </c>
    </row>
    <row r="9" spans="1:2" x14ac:dyDescent="0.2">
      <c r="A9" s="131" t="s">
        <v>753</v>
      </c>
      <c r="B9" s="131" t="s">
        <v>756</v>
      </c>
    </row>
    <row r="10" spans="1:2" x14ac:dyDescent="0.2">
      <c r="A10" s="131"/>
      <c r="B10" s="131"/>
    </row>
    <row r="11" spans="1:2" x14ac:dyDescent="0.2">
      <c r="A11" s="131"/>
      <c r="B11" s="131"/>
    </row>
    <row r="12" spans="1:2" s="148" customFormat="1" ht="15.75" x14ac:dyDescent="0.25">
      <c r="A12" s="86" t="str">
        <f>+CONCATENATE(LEFT(A5,4),". évi előirányzat KIADÁSOK")</f>
        <v>2024. évi előirányzat KIADÁSOK</v>
      </c>
      <c r="B12" s="147"/>
    </row>
    <row r="13" spans="1:2" x14ac:dyDescent="0.2">
      <c r="A13" s="131"/>
      <c r="B13" s="131"/>
    </row>
    <row r="14" spans="1:2" x14ac:dyDescent="0.2">
      <c r="A14" s="131" t="s">
        <v>760</v>
      </c>
      <c r="B14" s="131" t="s">
        <v>757</v>
      </c>
    </row>
    <row r="15" spans="1:2" x14ac:dyDescent="0.2">
      <c r="A15" s="131" t="s">
        <v>761</v>
      </c>
      <c r="B15" s="131" t="s">
        <v>758</v>
      </c>
    </row>
    <row r="16" spans="1:2" x14ac:dyDescent="0.2">
      <c r="A16" s="131" t="s">
        <v>762</v>
      </c>
      <c r="B16" s="131" t="s">
        <v>759</v>
      </c>
    </row>
  </sheetData>
  <phoneticPr fontId="30" type="noConversion"/>
  <pageMargins left="1.0629921259842521" right="1.0236220472440944" top="0.78740157480314965" bottom="0.78740157480314965" header="0.70866141732283472" footer="0.7086614173228347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Munka2">
    <tabColor rgb="FF92D050"/>
  </sheetPr>
  <dimension ref="A1:H166"/>
  <sheetViews>
    <sheetView topLeftCell="A37" zoomScale="130" zoomScaleNormal="130" zoomScaleSheetLayoutView="100" workbookViewId="0">
      <selection activeCell="E119" sqref="E119"/>
    </sheetView>
  </sheetViews>
  <sheetFormatPr defaultColWidth="9.33203125" defaultRowHeight="15.75" x14ac:dyDescent="0.25"/>
  <cols>
    <col min="1" max="1" width="7" style="39" customWidth="1"/>
    <col min="2" max="2" width="83.5" style="39" customWidth="1"/>
    <col min="3" max="3" width="14.6640625" style="364" customWidth="1"/>
    <col min="4" max="4" width="9.33203125" style="39"/>
    <col min="5" max="5" width="13.83203125" style="39" bestFit="1" customWidth="1"/>
    <col min="6" max="16384" width="9.33203125" style="39"/>
  </cols>
  <sheetData>
    <row r="1" spans="1:3" ht="26.25" customHeight="1" x14ac:dyDescent="0.25">
      <c r="A1" s="920" t="s">
        <v>15</v>
      </c>
      <c r="B1" s="920"/>
      <c r="C1" s="920"/>
    </row>
    <row r="2" spans="1:3" ht="15.95" customHeight="1" thickBot="1" x14ac:dyDescent="0.3">
      <c r="A2" s="921" t="s">
        <v>154</v>
      </c>
      <c r="B2" s="921"/>
      <c r="C2" s="296" t="s">
        <v>626</v>
      </c>
    </row>
    <row r="3" spans="1:3" s="505" customFormat="1" ht="43.5" customHeight="1" thickBot="1" x14ac:dyDescent="0.25">
      <c r="A3" s="503" t="s">
        <v>70</v>
      </c>
      <c r="B3" s="500" t="s">
        <v>17</v>
      </c>
      <c r="C3" s="504" t="s">
        <v>731</v>
      </c>
    </row>
    <row r="4" spans="1:3" s="1" customFormat="1" ht="15" customHeight="1" thickBot="1" x14ac:dyDescent="0.25">
      <c r="A4" s="506" t="s">
        <v>499</v>
      </c>
      <c r="B4" s="507" t="s">
        <v>500</v>
      </c>
      <c r="C4" s="508" t="s">
        <v>501</v>
      </c>
    </row>
    <row r="5" spans="1:3" s="1" customFormat="1" ht="15" customHeight="1" thickBot="1" x14ac:dyDescent="0.25">
      <c r="A5" s="509" t="s">
        <v>18</v>
      </c>
      <c r="B5" s="510" t="s">
        <v>253</v>
      </c>
      <c r="C5" s="511">
        <f>+C6+C7+C8+C10+C11+C12+C9</f>
        <v>227984154</v>
      </c>
    </row>
    <row r="6" spans="1:3" s="1" customFormat="1" ht="15" customHeight="1" x14ac:dyDescent="0.2">
      <c r="A6" s="512" t="s">
        <v>99</v>
      </c>
      <c r="B6" s="513" t="s">
        <v>254</v>
      </c>
      <c r="C6" s="514">
        <v>89307853</v>
      </c>
    </row>
    <row r="7" spans="1:3" s="1" customFormat="1" ht="15" customHeight="1" x14ac:dyDescent="0.2">
      <c r="A7" s="515" t="s">
        <v>100</v>
      </c>
      <c r="B7" s="516" t="s">
        <v>255</v>
      </c>
      <c r="C7" s="514">
        <v>58048685</v>
      </c>
    </row>
    <row r="8" spans="1:3" s="1" customFormat="1" ht="15" customHeight="1" x14ac:dyDescent="0.2">
      <c r="A8" s="515" t="s">
        <v>101</v>
      </c>
      <c r="B8" s="516" t="s">
        <v>256</v>
      </c>
      <c r="C8" s="514">
        <v>43005100</v>
      </c>
    </row>
    <row r="9" spans="1:3" s="1" customFormat="1" ht="17.45" customHeight="1" x14ac:dyDescent="0.2">
      <c r="A9" s="590" t="s">
        <v>649</v>
      </c>
      <c r="B9" s="768" t="s">
        <v>646</v>
      </c>
      <c r="C9" s="514">
        <v>34898313</v>
      </c>
    </row>
    <row r="10" spans="1:3" s="1" customFormat="1" ht="15" customHeight="1" x14ac:dyDescent="0.2">
      <c r="A10" s="515" t="s">
        <v>102</v>
      </c>
      <c r="B10" s="516" t="s">
        <v>257</v>
      </c>
      <c r="C10" s="514">
        <v>2724203</v>
      </c>
    </row>
    <row r="11" spans="1:3" s="1" customFormat="1" ht="15" customHeight="1" x14ac:dyDescent="0.2">
      <c r="A11" s="515" t="s">
        <v>150</v>
      </c>
      <c r="B11" s="518" t="s">
        <v>441</v>
      </c>
      <c r="C11" s="517"/>
    </row>
    <row r="12" spans="1:3" s="1" customFormat="1" ht="15" customHeight="1" thickBot="1" x14ac:dyDescent="0.25">
      <c r="A12" s="519" t="s">
        <v>103</v>
      </c>
      <c r="B12" s="520" t="s">
        <v>442</v>
      </c>
      <c r="C12" s="517"/>
    </row>
    <row r="13" spans="1:3" s="1" customFormat="1" ht="15" customHeight="1" thickBot="1" x14ac:dyDescent="0.25">
      <c r="A13" s="509" t="s">
        <v>19</v>
      </c>
      <c r="B13" s="521" t="s">
        <v>258</v>
      </c>
      <c r="C13" s="511">
        <f>+C14+C15+C16+C17+C18</f>
        <v>0</v>
      </c>
    </row>
    <row r="14" spans="1:3" s="1" customFormat="1" ht="15" customHeight="1" x14ac:dyDescent="0.2">
      <c r="A14" s="512" t="s">
        <v>105</v>
      </c>
      <c r="B14" s="513" t="s">
        <v>259</v>
      </c>
      <c r="C14" s="514"/>
    </row>
    <row r="15" spans="1:3" s="1" customFormat="1" ht="15" customHeight="1" x14ac:dyDescent="0.2">
      <c r="A15" s="515" t="s">
        <v>106</v>
      </c>
      <c r="B15" s="516" t="s">
        <v>260</v>
      </c>
      <c r="C15" s="517"/>
    </row>
    <row r="16" spans="1:3" s="1" customFormat="1" ht="15" customHeight="1" x14ac:dyDescent="0.2">
      <c r="A16" s="515" t="s">
        <v>107</v>
      </c>
      <c r="B16" s="516" t="s">
        <v>432</v>
      </c>
      <c r="C16" s="517"/>
    </row>
    <row r="17" spans="1:3" s="1" customFormat="1" ht="15" customHeight="1" x14ac:dyDescent="0.2">
      <c r="A17" s="515" t="s">
        <v>108</v>
      </c>
      <c r="B17" s="516" t="s">
        <v>433</v>
      </c>
      <c r="C17" s="517"/>
    </row>
    <row r="18" spans="1:3" s="1" customFormat="1" ht="15" customHeight="1" x14ac:dyDescent="0.2">
      <c r="A18" s="515" t="s">
        <v>109</v>
      </c>
      <c r="B18" s="516" t="s">
        <v>261</v>
      </c>
      <c r="C18" s="517"/>
    </row>
    <row r="19" spans="1:3" s="1" customFormat="1" ht="15" customHeight="1" thickBot="1" x14ac:dyDescent="0.25">
      <c r="A19" s="519" t="s">
        <v>118</v>
      </c>
      <c r="B19" s="520" t="s">
        <v>262</v>
      </c>
      <c r="C19" s="522"/>
    </row>
    <row r="20" spans="1:3" s="1" customFormat="1" ht="15" customHeight="1" thickBot="1" x14ac:dyDescent="0.25">
      <c r="A20" s="509" t="s">
        <v>20</v>
      </c>
      <c r="B20" s="510" t="s">
        <v>263</v>
      </c>
      <c r="C20" s="511">
        <f>+C21+C22+C23+C24+C25</f>
        <v>0</v>
      </c>
    </row>
    <row r="21" spans="1:3" s="1" customFormat="1" ht="15" customHeight="1" x14ac:dyDescent="0.2">
      <c r="A21" s="512" t="s">
        <v>88</v>
      </c>
      <c r="B21" s="513" t="s">
        <v>264</v>
      </c>
      <c r="C21" s="514"/>
    </row>
    <row r="22" spans="1:3" s="1" customFormat="1" ht="15" customHeight="1" x14ac:dyDescent="0.2">
      <c r="A22" s="515" t="s">
        <v>89</v>
      </c>
      <c r="B22" s="516" t="s">
        <v>265</v>
      </c>
      <c r="C22" s="517"/>
    </row>
    <row r="23" spans="1:3" s="1" customFormat="1" ht="15" customHeight="1" x14ac:dyDescent="0.2">
      <c r="A23" s="515" t="s">
        <v>90</v>
      </c>
      <c r="B23" s="516" t="s">
        <v>434</v>
      </c>
      <c r="C23" s="517"/>
    </row>
    <row r="24" spans="1:3" s="1" customFormat="1" ht="15" customHeight="1" x14ac:dyDescent="0.2">
      <c r="A24" s="515" t="s">
        <v>91</v>
      </c>
      <c r="B24" s="516" t="s">
        <v>435</v>
      </c>
      <c r="C24" s="517"/>
    </row>
    <row r="25" spans="1:3" s="1" customFormat="1" ht="15" customHeight="1" x14ac:dyDescent="0.2">
      <c r="A25" s="515" t="s">
        <v>173</v>
      </c>
      <c r="B25" s="516" t="s">
        <v>266</v>
      </c>
      <c r="C25" s="636"/>
    </row>
    <row r="26" spans="1:3" s="1" customFormat="1" ht="15" customHeight="1" thickBot="1" x14ac:dyDescent="0.25">
      <c r="A26" s="519" t="s">
        <v>174</v>
      </c>
      <c r="B26" s="523" t="s">
        <v>267</v>
      </c>
      <c r="C26" s="635"/>
    </row>
    <row r="27" spans="1:3" s="1" customFormat="1" ht="15" customHeight="1" thickBot="1" x14ac:dyDescent="0.25">
      <c r="A27" s="509" t="s">
        <v>175</v>
      </c>
      <c r="B27" s="510" t="s">
        <v>268</v>
      </c>
      <c r="C27" s="524">
        <f>SUM(C28+C29+C30+C31+C32+C33+C34)</f>
        <v>33000000</v>
      </c>
    </row>
    <row r="28" spans="1:3" s="1" customFormat="1" ht="15" customHeight="1" x14ac:dyDescent="0.2">
      <c r="A28" s="512" t="s">
        <v>269</v>
      </c>
      <c r="B28" s="513" t="s">
        <v>448</v>
      </c>
      <c r="C28" s="525"/>
    </row>
    <row r="29" spans="1:3" s="1" customFormat="1" ht="15" customHeight="1" x14ac:dyDescent="0.2">
      <c r="A29" s="578" t="s">
        <v>270</v>
      </c>
      <c r="B29" s="516" t="s">
        <v>275</v>
      </c>
      <c r="C29" s="517">
        <v>33000000</v>
      </c>
    </row>
    <row r="30" spans="1:3" s="1" customFormat="1" ht="15" customHeight="1" x14ac:dyDescent="0.2">
      <c r="A30" s="578" t="s">
        <v>271</v>
      </c>
      <c r="B30" s="516" t="s">
        <v>276</v>
      </c>
      <c r="C30" s="517"/>
    </row>
    <row r="31" spans="1:3" s="1" customFormat="1" ht="15" customHeight="1" x14ac:dyDescent="0.2">
      <c r="A31" s="578" t="s">
        <v>446</v>
      </c>
      <c r="B31" s="526" t="s">
        <v>447</v>
      </c>
      <c r="C31" s="517"/>
    </row>
    <row r="32" spans="1:3" s="1" customFormat="1" ht="15" customHeight="1" x14ac:dyDescent="0.2">
      <c r="A32" s="515" t="s">
        <v>272</v>
      </c>
      <c r="B32" s="516" t="s">
        <v>277</v>
      </c>
      <c r="C32" s="517"/>
    </row>
    <row r="33" spans="1:3" s="1" customFormat="1" ht="15" customHeight="1" x14ac:dyDescent="0.2">
      <c r="A33" s="515" t="s">
        <v>273</v>
      </c>
      <c r="B33" s="516" t="s">
        <v>278</v>
      </c>
      <c r="C33" s="517"/>
    </row>
    <row r="34" spans="1:3" s="1" customFormat="1" ht="15" customHeight="1" thickBot="1" x14ac:dyDescent="0.25">
      <c r="A34" s="519" t="s">
        <v>274</v>
      </c>
      <c r="B34" s="523" t="s">
        <v>279</v>
      </c>
      <c r="C34" s="522"/>
    </row>
    <row r="35" spans="1:3" s="1" customFormat="1" ht="15" customHeight="1" thickBot="1" x14ac:dyDescent="0.25">
      <c r="A35" s="509" t="s">
        <v>22</v>
      </c>
      <c r="B35" s="510" t="s">
        <v>443</v>
      </c>
      <c r="C35" s="511">
        <f>SUM(C36:C46)</f>
        <v>92971193</v>
      </c>
    </row>
    <row r="36" spans="1:3" s="1" customFormat="1" ht="15" customHeight="1" x14ac:dyDescent="0.2">
      <c r="A36" s="512" t="s">
        <v>92</v>
      </c>
      <c r="B36" s="513" t="s">
        <v>282</v>
      </c>
      <c r="C36" s="766">
        <v>450000</v>
      </c>
    </row>
    <row r="37" spans="1:3" s="1" customFormat="1" ht="15" customHeight="1" x14ac:dyDescent="0.2">
      <c r="A37" s="515" t="s">
        <v>93</v>
      </c>
      <c r="B37" s="516" t="s">
        <v>647</v>
      </c>
      <c r="C37" s="517">
        <v>3000000</v>
      </c>
    </row>
    <row r="38" spans="1:3" s="1" customFormat="1" ht="15" customHeight="1" x14ac:dyDescent="0.2">
      <c r="A38" s="515" t="s">
        <v>94</v>
      </c>
      <c r="B38" s="516" t="s">
        <v>284</v>
      </c>
      <c r="C38" s="517"/>
    </row>
    <row r="39" spans="1:3" s="1" customFormat="1" ht="15" customHeight="1" x14ac:dyDescent="0.2">
      <c r="A39" s="515" t="s">
        <v>177</v>
      </c>
      <c r="B39" s="516" t="s">
        <v>640</v>
      </c>
      <c r="C39" s="517"/>
    </row>
    <row r="40" spans="1:3" s="1" customFormat="1" ht="15" customHeight="1" x14ac:dyDescent="0.2">
      <c r="A40" s="515" t="s">
        <v>178</v>
      </c>
      <c r="B40" s="516" t="s">
        <v>641</v>
      </c>
      <c r="C40" s="517"/>
    </row>
    <row r="41" spans="1:3" s="1" customFormat="1" ht="15" customHeight="1" x14ac:dyDescent="0.2">
      <c r="A41" s="515" t="s">
        <v>179</v>
      </c>
      <c r="B41" s="516" t="s">
        <v>287</v>
      </c>
      <c r="C41" s="517">
        <v>1000000</v>
      </c>
    </row>
    <row r="42" spans="1:3" s="1" customFormat="1" ht="15" customHeight="1" x14ac:dyDescent="0.2">
      <c r="A42" s="515" t="s">
        <v>180</v>
      </c>
      <c r="B42" s="516" t="s">
        <v>288</v>
      </c>
      <c r="C42" s="517"/>
    </row>
    <row r="43" spans="1:3" s="1" customFormat="1" ht="15" customHeight="1" x14ac:dyDescent="0.2">
      <c r="A43" s="515" t="s">
        <v>181</v>
      </c>
      <c r="B43" s="516" t="s">
        <v>289</v>
      </c>
      <c r="C43" s="517"/>
    </row>
    <row r="44" spans="1:3" s="1" customFormat="1" ht="15" customHeight="1" x14ac:dyDescent="0.2">
      <c r="A44" s="515" t="s">
        <v>280</v>
      </c>
      <c r="B44" s="516" t="s">
        <v>290</v>
      </c>
      <c r="C44" s="527"/>
    </row>
    <row r="45" spans="1:3" s="1" customFormat="1" ht="15" customHeight="1" x14ac:dyDescent="0.2">
      <c r="A45" s="519" t="s">
        <v>281</v>
      </c>
      <c r="B45" s="523" t="s">
        <v>445</v>
      </c>
      <c r="C45" s="528"/>
    </row>
    <row r="46" spans="1:3" s="1" customFormat="1" ht="15" customHeight="1" thickBot="1" x14ac:dyDescent="0.25">
      <c r="A46" s="519" t="s">
        <v>444</v>
      </c>
      <c r="B46" s="520" t="s">
        <v>291</v>
      </c>
      <c r="C46" s="528">
        <v>88521193</v>
      </c>
    </row>
    <row r="47" spans="1:3" s="1" customFormat="1" ht="15" customHeight="1" thickBot="1" x14ac:dyDescent="0.25">
      <c r="A47" s="509" t="s">
        <v>23</v>
      </c>
      <c r="B47" s="510" t="s">
        <v>292</v>
      </c>
      <c r="C47" s="511">
        <f>SUM(C48:C52)</f>
        <v>0</v>
      </c>
    </row>
    <row r="48" spans="1:3" s="1" customFormat="1" ht="15" customHeight="1" x14ac:dyDescent="0.2">
      <c r="A48" s="512" t="s">
        <v>95</v>
      </c>
      <c r="B48" s="513" t="s">
        <v>296</v>
      </c>
      <c r="C48" s="529"/>
    </row>
    <row r="49" spans="1:3" s="1" customFormat="1" ht="15" customHeight="1" x14ac:dyDescent="0.2">
      <c r="A49" s="515" t="s">
        <v>96</v>
      </c>
      <c r="B49" s="516" t="s">
        <v>297</v>
      </c>
      <c r="C49" s="527"/>
    </row>
    <row r="50" spans="1:3" s="1" customFormat="1" ht="15" customHeight="1" x14ac:dyDescent="0.2">
      <c r="A50" s="515" t="s">
        <v>293</v>
      </c>
      <c r="B50" s="516" t="s">
        <v>298</v>
      </c>
      <c r="C50" s="637"/>
    </row>
    <row r="51" spans="1:3" s="1" customFormat="1" ht="15" customHeight="1" x14ac:dyDescent="0.2">
      <c r="A51" s="515" t="s">
        <v>294</v>
      </c>
      <c r="B51" s="516" t="s">
        <v>299</v>
      </c>
      <c r="C51" s="527"/>
    </row>
    <row r="52" spans="1:3" s="1" customFormat="1" ht="15" customHeight="1" thickBot="1" x14ac:dyDescent="0.25">
      <c r="A52" s="519" t="s">
        <v>295</v>
      </c>
      <c r="B52" s="520" t="s">
        <v>300</v>
      </c>
      <c r="C52" s="528"/>
    </row>
    <row r="53" spans="1:3" s="1" customFormat="1" ht="15" customHeight="1" thickBot="1" x14ac:dyDescent="0.25">
      <c r="A53" s="509" t="s">
        <v>182</v>
      </c>
      <c r="B53" s="510" t="s">
        <v>301</v>
      </c>
      <c r="C53" s="511">
        <f>SUM(C54:C57)</f>
        <v>0</v>
      </c>
    </row>
    <row r="54" spans="1:3" s="1" customFormat="1" ht="15" customHeight="1" x14ac:dyDescent="0.2">
      <c r="A54" s="512" t="s">
        <v>97</v>
      </c>
      <c r="B54" s="513" t="s">
        <v>302</v>
      </c>
      <c r="C54" s="514"/>
    </row>
    <row r="55" spans="1:3" s="1" customFormat="1" ht="15" customHeight="1" x14ac:dyDescent="0.2">
      <c r="A55" s="515" t="s">
        <v>98</v>
      </c>
      <c r="B55" s="516" t="s">
        <v>436</v>
      </c>
      <c r="C55" s="517"/>
    </row>
    <row r="56" spans="1:3" s="1" customFormat="1" ht="15" customHeight="1" x14ac:dyDescent="0.2">
      <c r="A56" s="515" t="s">
        <v>305</v>
      </c>
      <c r="B56" s="516" t="s">
        <v>303</v>
      </c>
      <c r="C56" s="522"/>
    </row>
    <row r="57" spans="1:3" s="1" customFormat="1" ht="15" customHeight="1" thickBot="1" x14ac:dyDescent="0.25">
      <c r="A57" s="519" t="s">
        <v>306</v>
      </c>
      <c r="B57" s="520" t="s">
        <v>304</v>
      </c>
      <c r="C57" s="522"/>
    </row>
    <row r="58" spans="1:3" s="1" customFormat="1" ht="15" customHeight="1" thickBot="1" x14ac:dyDescent="0.25">
      <c r="A58" s="509" t="s">
        <v>25</v>
      </c>
      <c r="B58" s="521" t="s">
        <v>307</v>
      </c>
      <c r="C58" s="511">
        <f>SUM(C59:C61)</f>
        <v>0</v>
      </c>
    </row>
    <row r="59" spans="1:3" s="1" customFormat="1" ht="15" customHeight="1" x14ac:dyDescent="0.2">
      <c r="A59" s="512" t="s">
        <v>183</v>
      </c>
      <c r="B59" s="513" t="s">
        <v>309</v>
      </c>
      <c r="C59" s="527"/>
    </row>
    <row r="60" spans="1:3" s="1" customFormat="1" ht="15" customHeight="1" x14ac:dyDescent="0.2">
      <c r="A60" s="515" t="s">
        <v>184</v>
      </c>
      <c r="B60" s="516" t="s">
        <v>437</v>
      </c>
      <c r="C60" s="527"/>
    </row>
    <row r="61" spans="1:3" s="1" customFormat="1" ht="15" customHeight="1" x14ac:dyDescent="0.2">
      <c r="A61" s="515" t="s">
        <v>229</v>
      </c>
      <c r="B61" s="516" t="s">
        <v>310</v>
      </c>
      <c r="C61" s="527"/>
    </row>
    <row r="62" spans="1:3" s="1" customFormat="1" ht="15" customHeight="1" thickBot="1" x14ac:dyDescent="0.25">
      <c r="A62" s="519" t="s">
        <v>308</v>
      </c>
      <c r="B62" s="520" t="s">
        <v>311</v>
      </c>
      <c r="C62" s="527"/>
    </row>
    <row r="63" spans="1:3" s="1" customFormat="1" ht="15" customHeight="1" thickBot="1" x14ac:dyDescent="0.25">
      <c r="A63" s="530" t="s">
        <v>488</v>
      </c>
      <c r="B63" s="510" t="s">
        <v>312</v>
      </c>
      <c r="C63" s="524">
        <f>+C5+C13+C20+C27+C35+C47+C53+C58</f>
        <v>353955347</v>
      </c>
    </row>
    <row r="64" spans="1:3" s="1" customFormat="1" ht="15" customHeight="1" thickBot="1" x14ac:dyDescent="0.25">
      <c r="A64" s="531" t="s">
        <v>313</v>
      </c>
      <c r="B64" s="521" t="s">
        <v>314</v>
      </c>
      <c r="C64" s="511">
        <f>SUM(C65:C67)</f>
        <v>0</v>
      </c>
    </row>
    <row r="65" spans="1:3" s="1" customFormat="1" ht="15" customHeight="1" x14ac:dyDescent="0.2">
      <c r="A65" s="512" t="s">
        <v>345</v>
      </c>
      <c r="B65" s="513" t="s">
        <v>315</v>
      </c>
      <c r="C65" s="527"/>
    </row>
    <row r="66" spans="1:3" s="1" customFormat="1" ht="15" customHeight="1" x14ac:dyDescent="0.2">
      <c r="A66" s="515" t="s">
        <v>354</v>
      </c>
      <c r="B66" s="516" t="s">
        <v>316</v>
      </c>
      <c r="C66" s="527"/>
    </row>
    <row r="67" spans="1:3" s="1" customFormat="1" ht="15" customHeight="1" thickBot="1" x14ac:dyDescent="0.25">
      <c r="A67" s="519" t="s">
        <v>355</v>
      </c>
      <c r="B67" s="532" t="s">
        <v>473</v>
      </c>
      <c r="C67" s="527"/>
    </row>
    <row r="68" spans="1:3" s="1" customFormat="1" ht="15" customHeight="1" thickBot="1" x14ac:dyDescent="0.25">
      <c r="A68" s="531" t="s">
        <v>318</v>
      </c>
      <c r="B68" s="521" t="s">
        <v>319</v>
      </c>
      <c r="C68" s="511">
        <f>SUM(C69:C72)</f>
        <v>0</v>
      </c>
    </row>
    <row r="69" spans="1:3" s="1" customFormat="1" ht="15" customHeight="1" x14ac:dyDescent="0.2">
      <c r="A69" s="512" t="s">
        <v>151</v>
      </c>
      <c r="B69" s="513" t="s">
        <v>320</v>
      </c>
      <c r="C69" s="527"/>
    </row>
    <row r="70" spans="1:3" s="1" customFormat="1" ht="15" customHeight="1" x14ac:dyDescent="0.2">
      <c r="A70" s="515" t="s">
        <v>152</v>
      </c>
      <c r="B70" s="516" t="s">
        <v>321</v>
      </c>
      <c r="C70" s="527"/>
    </row>
    <row r="71" spans="1:3" s="1" customFormat="1" ht="15" customHeight="1" x14ac:dyDescent="0.2">
      <c r="A71" s="515" t="s">
        <v>346</v>
      </c>
      <c r="B71" s="516" t="s">
        <v>322</v>
      </c>
      <c r="C71" s="527"/>
    </row>
    <row r="72" spans="1:3" s="1" customFormat="1" ht="15" customHeight="1" thickBot="1" x14ac:dyDescent="0.25">
      <c r="A72" s="519" t="s">
        <v>347</v>
      </c>
      <c r="B72" s="520" t="s">
        <v>323</v>
      </c>
      <c r="C72" s="527"/>
    </row>
    <row r="73" spans="1:3" s="1" customFormat="1" ht="15" customHeight="1" thickBot="1" x14ac:dyDescent="0.25">
      <c r="A73" s="531" t="s">
        <v>324</v>
      </c>
      <c r="B73" s="521" t="s">
        <v>325</v>
      </c>
      <c r="C73" s="511">
        <f>SUM(C74:C75)</f>
        <v>29661694</v>
      </c>
    </row>
    <row r="74" spans="1:3" s="1" customFormat="1" ht="15" customHeight="1" x14ac:dyDescent="0.2">
      <c r="A74" s="512" t="s">
        <v>348</v>
      </c>
      <c r="B74" s="513" t="s">
        <v>326</v>
      </c>
      <c r="C74" s="527">
        <v>29661694</v>
      </c>
    </row>
    <row r="75" spans="1:3" s="1" customFormat="1" ht="15" customHeight="1" thickBot="1" x14ac:dyDescent="0.25">
      <c r="A75" s="519" t="s">
        <v>349</v>
      </c>
      <c r="B75" s="520" t="s">
        <v>327</v>
      </c>
      <c r="C75" s="527"/>
    </row>
    <row r="76" spans="1:3" s="1" customFormat="1" ht="15" customHeight="1" thickBot="1" x14ac:dyDescent="0.25">
      <c r="A76" s="531" t="s">
        <v>328</v>
      </c>
      <c r="B76" s="521" t="s">
        <v>329</v>
      </c>
      <c r="C76" s="511">
        <f>SUM(C77:C80)</f>
        <v>0</v>
      </c>
    </row>
    <row r="77" spans="1:3" s="1" customFormat="1" ht="15" customHeight="1" x14ac:dyDescent="0.2">
      <c r="A77" s="512" t="s">
        <v>350</v>
      </c>
      <c r="B77" s="513" t="s">
        <v>330</v>
      </c>
      <c r="C77" s="527"/>
    </row>
    <row r="78" spans="1:3" s="1" customFormat="1" ht="15" customHeight="1" x14ac:dyDescent="0.2">
      <c r="A78" s="515" t="s">
        <v>351</v>
      </c>
      <c r="B78" s="516" t="s">
        <v>331</v>
      </c>
      <c r="C78" s="527"/>
    </row>
    <row r="79" spans="1:3" s="1" customFormat="1" ht="15" customHeight="1" x14ac:dyDescent="0.2">
      <c r="A79" s="519" t="s">
        <v>352</v>
      </c>
      <c r="B79" s="523" t="s">
        <v>638</v>
      </c>
      <c r="C79" s="527"/>
    </row>
    <row r="80" spans="1:3" s="1" customFormat="1" ht="15" customHeight="1" thickBot="1" x14ac:dyDescent="0.25">
      <c r="A80" s="519" t="s">
        <v>555</v>
      </c>
      <c r="B80" s="520" t="s">
        <v>332</v>
      </c>
      <c r="C80" s="527"/>
    </row>
    <row r="81" spans="1:3" s="1" customFormat="1" ht="15" customHeight="1" thickBot="1" x14ac:dyDescent="0.25">
      <c r="A81" s="531" t="s">
        <v>333</v>
      </c>
      <c r="B81" s="521" t="s">
        <v>353</v>
      </c>
      <c r="C81" s="511">
        <f>SUM(C82:C85)</f>
        <v>0</v>
      </c>
    </row>
    <row r="82" spans="1:3" s="1" customFormat="1" ht="15" customHeight="1" x14ac:dyDescent="0.2">
      <c r="A82" s="533" t="s">
        <v>334</v>
      </c>
      <c r="B82" s="513" t="s">
        <v>335</v>
      </c>
      <c r="C82" s="527"/>
    </row>
    <row r="83" spans="1:3" s="1" customFormat="1" ht="15" customHeight="1" x14ac:dyDescent="0.2">
      <c r="A83" s="534" t="s">
        <v>336</v>
      </c>
      <c r="B83" s="516" t="s">
        <v>337</v>
      </c>
      <c r="C83" s="527"/>
    </row>
    <row r="84" spans="1:3" s="1" customFormat="1" ht="15" customHeight="1" x14ac:dyDescent="0.2">
      <c r="A84" s="534" t="s">
        <v>338</v>
      </c>
      <c r="B84" s="516" t="s">
        <v>339</v>
      </c>
      <c r="C84" s="527"/>
    </row>
    <row r="85" spans="1:3" s="1" customFormat="1" ht="15" customHeight="1" thickBot="1" x14ac:dyDescent="0.25">
      <c r="A85" s="535" t="s">
        <v>340</v>
      </c>
      <c r="B85" s="520" t="s">
        <v>341</v>
      </c>
      <c r="C85" s="527"/>
    </row>
    <row r="86" spans="1:3" s="1" customFormat="1" ht="15" customHeight="1" thickBot="1" x14ac:dyDescent="0.25">
      <c r="A86" s="531" t="s">
        <v>342</v>
      </c>
      <c r="B86" s="521" t="s">
        <v>487</v>
      </c>
      <c r="C86" s="536"/>
    </row>
    <row r="87" spans="1:3" s="1" customFormat="1" ht="15" customHeight="1" thickBot="1" x14ac:dyDescent="0.25">
      <c r="A87" s="531" t="s">
        <v>344</v>
      </c>
      <c r="B87" s="521" t="s">
        <v>343</v>
      </c>
      <c r="C87" s="536"/>
    </row>
    <row r="88" spans="1:3" s="1" customFormat="1" ht="15" customHeight="1" thickBot="1" x14ac:dyDescent="0.25">
      <c r="A88" s="531" t="s">
        <v>356</v>
      </c>
      <c r="B88" s="537" t="s">
        <v>490</v>
      </c>
      <c r="C88" s="524">
        <f>+C64+C68+C73+C76+C81+C87+C86</f>
        <v>29661694</v>
      </c>
    </row>
    <row r="89" spans="1:3" s="1" customFormat="1" ht="15" customHeight="1" thickBot="1" x14ac:dyDescent="0.25">
      <c r="A89" s="538" t="s">
        <v>489</v>
      </c>
      <c r="B89" s="539" t="s">
        <v>491</v>
      </c>
      <c r="C89" s="524">
        <f>+C63+C88</f>
        <v>383617041</v>
      </c>
    </row>
    <row r="90" spans="1:3" s="1" customFormat="1" ht="9.75" customHeight="1" x14ac:dyDescent="0.2">
      <c r="A90" s="540"/>
      <c r="B90" s="541"/>
      <c r="C90" s="542"/>
    </row>
    <row r="91" spans="1:3" s="1" customFormat="1" ht="9.75" customHeight="1" x14ac:dyDescent="0.2">
      <c r="A91" s="540"/>
      <c r="B91" s="541"/>
      <c r="C91" s="542"/>
    </row>
    <row r="92" spans="1:3" s="505" customFormat="1" ht="20.25" customHeight="1" x14ac:dyDescent="0.2">
      <c r="A92" s="919" t="s">
        <v>47</v>
      </c>
      <c r="B92" s="919"/>
      <c r="C92" s="919"/>
    </row>
    <row r="93" spans="1:3" s="505" customFormat="1" ht="15" customHeight="1" thickBot="1" x14ac:dyDescent="0.3">
      <c r="A93" s="922" t="s">
        <v>155</v>
      </c>
      <c r="B93" s="922"/>
      <c r="C93" s="140"/>
    </row>
    <row r="94" spans="1:3" s="505" customFormat="1" ht="39" customHeight="1" thickBot="1" x14ac:dyDescent="0.25">
      <c r="A94" s="503" t="s">
        <v>70</v>
      </c>
      <c r="B94" s="500" t="s">
        <v>48</v>
      </c>
      <c r="C94" s="504" t="str">
        <f>+C3</f>
        <v xml:space="preserve">2024. évi eredeti előirányzat </v>
      </c>
    </row>
    <row r="95" spans="1:3" s="1" customFormat="1" ht="15" customHeight="1" thickBot="1" x14ac:dyDescent="0.25">
      <c r="A95" s="503" t="s">
        <v>499</v>
      </c>
      <c r="B95" s="500" t="s">
        <v>500</v>
      </c>
      <c r="C95" s="504" t="s">
        <v>501</v>
      </c>
    </row>
    <row r="96" spans="1:3" s="505" customFormat="1" ht="15" customHeight="1" thickBot="1" x14ac:dyDescent="0.25">
      <c r="A96" s="543" t="s">
        <v>18</v>
      </c>
      <c r="B96" s="544" t="s">
        <v>593</v>
      </c>
      <c r="C96" s="545">
        <f>C97+C98+C99+C100+C101</f>
        <v>381810946</v>
      </c>
    </row>
    <row r="97" spans="1:3" s="505" customFormat="1" ht="15" customHeight="1" thickBot="1" x14ac:dyDescent="0.25">
      <c r="A97" s="546" t="s">
        <v>99</v>
      </c>
      <c r="B97" s="547" t="s">
        <v>49</v>
      </c>
      <c r="C97" s="548">
        <v>214168434</v>
      </c>
    </row>
    <row r="98" spans="1:3" s="505" customFormat="1" ht="15" customHeight="1" thickBot="1" x14ac:dyDescent="0.25">
      <c r="A98" s="515" t="s">
        <v>100</v>
      </c>
      <c r="B98" s="549" t="s">
        <v>185</v>
      </c>
      <c r="C98" s="548">
        <v>23553745</v>
      </c>
    </row>
    <row r="99" spans="1:3" s="505" customFormat="1" ht="15" customHeight="1" x14ac:dyDescent="0.2">
      <c r="A99" s="515" t="s">
        <v>101</v>
      </c>
      <c r="B99" s="549" t="s">
        <v>141</v>
      </c>
      <c r="C99" s="548">
        <v>112176507</v>
      </c>
    </row>
    <row r="100" spans="1:3" s="505" customFormat="1" ht="15" customHeight="1" x14ac:dyDescent="0.2">
      <c r="A100" s="515" t="s">
        <v>102</v>
      </c>
      <c r="B100" s="550" t="s">
        <v>186</v>
      </c>
      <c r="C100" s="522">
        <v>31912260</v>
      </c>
    </row>
    <row r="101" spans="1:3" s="505" customFormat="1" ht="15" customHeight="1" x14ac:dyDescent="0.2">
      <c r="A101" s="515" t="s">
        <v>113</v>
      </c>
      <c r="B101" s="551" t="s">
        <v>187</v>
      </c>
      <c r="C101" s="522"/>
    </row>
    <row r="102" spans="1:3" s="505" customFormat="1" ht="15" customHeight="1" x14ac:dyDescent="0.2">
      <c r="A102" s="515" t="s">
        <v>103</v>
      </c>
      <c r="B102" s="549" t="s">
        <v>454</v>
      </c>
      <c r="C102" s="522">
        <f>'11. melléklet'!C101</f>
        <v>0</v>
      </c>
    </row>
    <row r="103" spans="1:3" s="505" customFormat="1" ht="15" customHeight="1" x14ac:dyDescent="0.2">
      <c r="A103" s="515" t="s">
        <v>104</v>
      </c>
      <c r="B103" s="552" t="s">
        <v>453</v>
      </c>
      <c r="C103" s="522">
        <f>'11. melléklet'!C102</f>
        <v>0</v>
      </c>
    </row>
    <row r="104" spans="1:3" s="505" customFormat="1" ht="15" customHeight="1" x14ac:dyDescent="0.2">
      <c r="A104" s="515" t="s">
        <v>114</v>
      </c>
      <c r="B104" s="552" t="s">
        <v>452</v>
      </c>
      <c r="C104" s="522">
        <f>'11. melléklet'!C103</f>
        <v>0</v>
      </c>
    </row>
    <row r="105" spans="1:3" s="505" customFormat="1" ht="15" customHeight="1" x14ac:dyDescent="0.2">
      <c r="A105" s="515" t="s">
        <v>115</v>
      </c>
      <c r="B105" s="553" t="s">
        <v>359</v>
      </c>
      <c r="C105" s="522">
        <f>'11. melléklet'!C104</f>
        <v>0</v>
      </c>
    </row>
    <row r="106" spans="1:3" s="505" customFormat="1" ht="15" customHeight="1" x14ac:dyDescent="0.2">
      <c r="A106" s="515" t="s">
        <v>116</v>
      </c>
      <c r="B106" s="554" t="s">
        <v>360</v>
      </c>
      <c r="C106" s="522"/>
    </row>
    <row r="107" spans="1:3" s="505" customFormat="1" ht="15" customHeight="1" x14ac:dyDescent="0.2">
      <c r="A107" s="515" t="s">
        <v>117</v>
      </c>
      <c r="B107" s="554" t="s">
        <v>361</v>
      </c>
      <c r="C107" s="522">
        <f>'11. melléklet'!C106</f>
        <v>0</v>
      </c>
    </row>
    <row r="108" spans="1:3" s="505" customFormat="1" ht="15" customHeight="1" x14ac:dyDescent="0.2">
      <c r="A108" s="515" t="s">
        <v>119</v>
      </c>
      <c r="B108" s="553" t="s">
        <v>362</v>
      </c>
      <c r="C108" s="522">
        <f>'11. melléklet'!C107</f>
        <v>0</v>
      </c>
    </row>
    <row r="109" spans="1:3" s="505" customFormat="1" ht="15" customHeight="1" x14ac:dyDescent="0.2">
      <c r="A109" s="515" t="s">
        <v>188</v>
      </c>
      <c r="B109" s="553" t="s">
        <v>363</v>
      </c>
      <c r="C109" s="522">
        <f>'11. melléklet'!C108</f>
        <v>0</v>
      </c>
    </row>
    <row r="110" spans="1:3" s="505" customFormat="1" ht="15" customHeight="1" x14ac:dyDescent="0.2">
      <c r="A110" s="515" t="s">
        <v>357</v>
      </c>
      <c r="B110" s="554" t="s">
        <v>364</v>
      </c>
      <c r="C110" s="522">
        <f>'11. melléklet'!C109</f>
        <v>0</v>
      </c>
    </row>
    <row r="111" spans="1:3" s="505" customFormat="1" ht="15" customHeight="1" x14ac:dyDescent="0.2">
      <c r="A111" s="555" t="s">
        <v>358</v>
      </c>
      <c r="B111" s="552" t="s">
        <v>365</v>
      </c>
      <c r="C111" s="522">
        <f>'11. melléklet'!C110</f>
        <v>0</v>
      </c>
    </row>
    <row r="112" spans="1:3" s="505" customFormat="1" ht="15" customHeight="1" x14ac:dyDescent="0.2">
      <c r="A112" s="515" t="s">
        <v>450</v>
      </c>
      <c r="B112" s="552" t="s">
        <v>366</v>
      </c>
      <c r="C112" s="522">
        <f>'11. melléklet'!C111</f>
        <v>0</v>
      </c>
    </row>
    <row r="113" spans="1:3" s="505" customFormat="1" ht="15" customHeight="1" x14ac:dyDescent="0.2">
      <c r="A113" s="519" t="s">
        <v>451</v>
      </c>
      <c r="B113" s="552" t="s">
        <v>367</v>
      </c>
      <c r="C113" s="522"/>
    </row>
    <row r="114" spans="1:3" s="505" customFormat="1" ht="15" customHeight="1" x14ac:dyDescent="0.2">
      <c r="A114" s="515" t="s">
        <v>455</v>
      </c>
      <c r="B114" s="550" t="s">
        <v>50</v>
      </c>
      <c r="C114" s="517"/>
    </row>
    <row r="115" spans="1:3" s="505" customFormat="1" ht="15" customHeight="1" x14ac:dyDescent="0.2">
      <c r="A115" s="515" t="s">
        <v>456</v>
      </c>
      <c r="B115" s="549" t="s">
        <v>458</v>
      </c>
      <c r="C115" s="517"/>
    </row>
    <row r="116" spans="1:3" s="505" customFormat="1" ht="15" customHeight="1" thickBot="1" x14ac:dyDescent="0.25">
      <c r="A116" s="556" t="s">
        <v>457</v>
      </c>
      <c r="B116" s="557" t="s">
        <v>459</v>
      </c>
      <c r="C116" s="558"/>
    </row>
    <row r="117" spans="1:3" s="505" customFormat="1" ht="15" customHeight="1" thickBot="1" x14ac:dyDescent="0.25">
      <c r="A117" s="559" t="s">
        <v>19</v>
      </c>
      <c r="B117" s="560" t="s">
        <v>594</v>
      </c>
      <c r="C117" s="561">
        <f>C118+C120+C122</f>
        <v>1806095</v>
      </c>
    </row>
    <row r="118" spans="1:3" s="505" customFormat="1" ht="15" customHeight="1" x14ac:dyDescent="0.2">
      <c r="A118" s="512" t="s">
        <v>105</v>
      </c>
      <c r="B118" s="549" t="s">
        <v>227</v>
      </c>
      <c r="C118" s="514">
        <v>1806095</v>
      </c>
    </row>
    <row r="119" spans="1:3" s="505" customFormat="1" ht="15" customHeight="1" x14ac:dyDescent="0.2">
      <c r="A119" s="512" t="s">
        <v>106</v>
      </c>
      <c r="B119" s="562" t="s">
        <v>372</v>
      </c>
      <c r="C119" s="514">
        <f>'11. melléklet'!C118+'12. melléklet'!C117+'13. melléklet'!C105</f>
        <v>0</v>
      </c>
    </row>
    <row r="120" spans="1:3" s="505" customFormat="1" ht="15" customHeight="1" x14ac:dyDescent="0.2">
      <c r="A120" s="512" t="s">
        <v>107</v>
      </c>
      <c r="B120" s="562" t="s">
        <v>189</v>
      </c>
      <c r="C120" s="514"/>
    </row>
    <row r="121" spans="1:3" s="505" customFormat="1" ht="15" customHeight="1" x14ac:dyDescent="0.2">
      <c r="A121" s="512" t="s">
        <v>108</v>
      </c>
      <c r="B121" s="562" t="s">
        <v>373</v>
      </c>
      <c r="C121" s="514">
        <f>'11. melléklet'!C120+'12. melléklet'!C119+'13. melléklet'!C107</f>
        <v>0</v>
      </c>
    </row>
    <row r="122" spans="1:3" s="505" customFormat="1" ht="15" customHeight="1" x14ac:dyDescent="0.2">
      <c r="A122" s="512" t="s">
        <v>109</v>
      </c>
      <c r="B122" s="520" t="s">
        <v>230</v>
      </c>
      <c r="C122" s="514"/>
    </row>
    <row r="123" spans="1:3" s="505" customFormat="1" ht="15" customHeight="1" x14ac:dyDescent="0.2">
      <c r="A123" s="512" t="s">
        <v>118</v>
      </c>
      <c r="B123" s="518" t="s">
        <v>438</v>
      </c>
      <c r="C123" s="563"/>
    </row>
    <row r="124" spans="1:3" s="505" customFormat="1" ht="15" customHeight="1" x14ac:dyDescent="0.2">
      <c r="A124" s="512" t="s">
        <v>120</v>
      </c>
      <c r="B124" s="564" t="s">
        <v>378</v>
      </c>
      <c r="C124" s="563"/>
    </row>
    <row r="125" spans="1:3" s="505" customFormat="1" ht="15" customHeight="1" x14ac:dyDescent="0.2">
      <c r="A125" s="512" t="s">
        <v>190</v>
      </c>
      <c r="B125" s="554" t="s">
        <v>361</v>
      </c>
      <c r="C125" s="563"/>
    </row>
    <row r="126" spans="1:3" s="505" customFormat="1" ht="15" customHeight="1" x14ac:dyDescent="0.2">
      <c r="A126" s="512" t="s">
        <v>191</v>
      </c>
      <c r="B126" s="554" t="s">
        <v>377</v>
      </c>
      <c r="C126" s="563"/>
    </row>
    <row r="127" spans="1:3" s="505" customFormat="1" ht="15" customHeight="1" x14ac:dyDescent="0.2">
      <c r="A127" s="512" t="s">
        <v>192</v>
      </c>
      <c r="B127" s="554" t="s">
        <v>376</v>
      </c>
      <c r="C127" s="563"/>
    </row>
    <row r="128" spans="1:3" s="505" customFormat="1" ht="15" customHeight="1" x14ac:dyDescent="0.2">
      <c r="A128" s="512" t="s">
        <v>369</v>
      </c>
      <c r="B128" s="554" t="s">
        <v>364</v>
      </c>
      <c r="C128" s="563"/>
    </row>
    <row r="129" spans="1:3" s="505" customFormat="1" ht="15" customHeight="1" x14ac:dyDescent="0.2">
      <c r="A129" s="512" t="s">
        <v>370</v>
      </c>
      <c r="B129" s="554" t="s">
        <v>375</v>
      </c>
      <c r="C129" s="563"/>
    </row>
    <row r="130" spans="1:3" s="505" customFormat="1" ht="15" customHeight="1" thickBot="1" x14ac:dyDescent="0.25">
      <c r="A130" s="555" t="s">
        <v>371</v>
      </c>
      <c r="B130" s="554" t="s">
        <v>374</v>
      </c>
      <c r="C130" s="565"/>
    </row>
    <row r="131" spans="1:3" s="505" customFormat="1" ht="15" customHeight="1" thickBot="1" x14ac:dyDescent="0.25">
      <c r="A131" s="509" t="s">
        <v>20</v>
      </c>
      <c r="B131" s="566" t="s">
        <v>460</v>
      </c>
      <c r="C131" s="511">
        <f>+C96+C117</f>
        <v>383617041</v>
      </c>
    </row>
    <row r="132" spans="1:3" s="505" customFormat="1" ht="15" customHeight="1" thickBot="1" x14ac:dyDescent="0.25">
      <c r="A132" s="509" t="s">
        <v>21</v>
      </c>
      <c r="B132" s="566" t="s">
        <v>461</v>
      </c>
      <c r="C132" s="511">
        <f>+C133+C134+C135</f>
        <v>0</v>
      </c>
    </row>
    <row r="133" spans="1:3" s="505" customFormat="1" ht="15" customHeight="1" x14ac:dyDescent="0.2">
      <c r="A133" s="512" t="s">
        <v>269</v>
      </c>
      <c r="B133" s="562" t="s">
        <v>468</v>
      </c>
      <c r="C133" s="563"/>
    </row>
    <row r="134" spans="1:3" s="505" customFormat="1" ht="15" customHeight="1" x14ac:dyDescent="0.2">
      <c r="A134" s="512" t="s">
        <v>272</v>
      </c>
      <c r="B134" s="562" t="s">
        <v>469</v>
      </c>
      <c r="C134" s="563"/>
    </row>
    <row r="135" spans="1:3" s="505" customFormat="1" ht="15" customHeight="1" thickBot="1" x14ac:dyDescent="0.25">
      <c r="A135" s="555" t="s">
        <v>273</v>
      </c>
      <c r="B135" s="562" t="s">
        <v>470</v>
      </c>
      <c r="C135" s="563"/>
    </row>
    <row r="136" spans="1:3" s="505" customFormat="1" ht="15" customHeight="1" thickBot="1" x14ac:dyDescent="0.25">
      <c r="A136" s="509" t="s">
        <v>22</v>
      </c>
      <c r="B136" s="566" t="s">
        <v>462</v>
      </c>
      <c r="C136" s="511">
        <f>SUM(C137:C142)</f>
        <v>0</v>
      </c>
    </row>
    <row r="137" spans="1:3" s="505" customFormat="1" ht="15" customHeight="1" x14ac:dyDescent="0.2">
      <c r="A137" s="512" t="s">
        <v>92</v>
      </c>
      <c r="B137" s="567" t="s">
        <v>471</v>
      </c>
      <c r="C137" s="563"/>
    </row>
    <row r="138" spans="1:3" s="505" customFormat="1" ht="15" customHeight="1" x14ac:dyDescent="0.2">
      <c r="A138" s="512" t="s">
        <v>93</v>
      </c>
      <c r="B138" s="567" t="s">
        <v>463</v>
      </c>
      <c r="C138" s="563"/>
    </row>
    <row r="139" spans="1:3" s="505" customFormat="1" ht="15" customHeight="1" x14ac:dyDescent="0.2">
      <c r="A139" s="512" t="s">
        <v>94</v>
      </c>
      <c r="B139" s="567" t="s">
        <v>464</v>
      </c>
      <c r="C139" s="563"/>
    </row>
    <row r="140" spans="1:3" s="505" customFormat="1" ht="15" customHeight="1" x14ac:dyDescent="0.2">
      <c r="A140" s="512" t="s">
        <v>177</v>
      </c>
      <c r="B140" s="567" t="s">
        <v>465</v>
      </c>
      <c r="C140" s="563"/>
    </row>
    <row r="141" spans="1:3" s="505" customFormat="1" ht="15" customHeight="1" x14ac:dyDescent="0.2">
      <c r="A141" s="512" t="s">
        <v>178</v>
      </c>
      <c r="B141" s="567" t="s">
        <v>466</v>
      </c>
      <c r="C141" s="563"/>
    </row>
    <row r="142" spans="1:3" s="505" customFormat="1" ht="15" customHeight="1" thickBot="1" x14ac:dyDescent="0.25">
      <c r="A142" s="555" t="s">
        <v>179</v>
      </c>
      <c r="B142" s="567" t="s">
        <v>467</v>
      </c>
      <c r="C142" s="563"/>
    </row>
    <row r="143" spans="1:3" s="505" customFormat="1" ht="15" customHeight="1" thickBot="1" x14ac:dyDescent="0.25">
      <c r="A143" s="509" t="s">
        <v>23</v>
      </c>
      <c r="B143" s="566" t="s">
        <v>475</v>
      </c>
      <c r="C143" s="524">
        <f>SUM(C144:C148)</f>
        <v>0</v>
      </c>
    </row>
    <row r="144" spans="1:3" s="505" customFormat="1" ht="15" customHeight="1" x14ac:dyDescent="0.2">
      <c r="A144" s="512" t="s">
        <v>95</v>
      </c>
      <c r="B144" s="567" t="s">
        <v>379</v>
      </c>
      <c r="C144" s="563"/>
    </row>
    <row r="145" spans="1:8" s="505" customFormat="1" ht="15" customHeight="1" x14ac:dyDescent="0.2">
      <c r="A145" s="512" t="s">
        <v>96</v>
      </c>
      <c r="B145" s="567" t="s">
        <v>380</v>
      </c>
      <c r="C145" s="563"/>
    </row>
    <row r="146" spans="1:8" s="505" customFormat="1" ht="15" customHeight="1" x14ac:dyDescent="0.2">
      <c r="A146" s="512" t="s">
        <v>293</v>
      </c>
      <c r="B146" s="567" t="s">
        <v>638</v>
      </c>
      <c r="C146" s="563"/>
      <c r="E146" s="755"/>
    </row>
    <row r="147" spans="1:8" s="505" customFormat="1" ht="15" customHeight="1" x14ac:dyDescent="0.2">
      <c r="A147" s="512" t="s">
        <v>294</v>
      </c>
      <c r="B147" s="567" t="s">
        <v>476</v>
      </c>
      <c r="C147" s="563"/>
    </row>
    <row r="148" spans="1:8" s="505" customFormat="1" ht="15" customHeight="1" thickBot="1" x14ac:dyDescent="0.25">
      <c r="A148" s="555" t="s">
        <v>295</v>
      </c>
      <c r="B148" s="568" t="s">
        <v>399</v>
      </c>
      <c r="C148" s="563"/>
    </row>
    <row r="149" spans="1:8" s="505" customFormat="1" ht="15" customHeight="1" thickBot="1" x14ac:dyDescent="0.25">
      <c r="A149" s="509" t="s">
        <v>24</v>
      </c>
      <c r="B149" s="566" t="s">
        <v>477</v>
      </c>
      <c r="C149" s="569">
        <f>SUM(C150:C154)</f>
        <v>0</v>
      </c>
    </row>
    <row r="150" spans="1:8" s="505" customFormat="1" ht="15" customHeight="1" x14ac:dyDescent="0.2">
      <c r="A150" s="512" t="s">
        <v>97</v>
      </c>
      <c r="B150" s="567" t="s">
        <v>472</v>
      </c>
      <c r="C150" s="563"/>
    </row>
    <row r="151" spans="1:8" s="505" customFormat="1" ht="15" customHeight="1" x14ac:dyDescent="0.2">
      <c r="A151" s="512" t="s">
        <v>98</v>
      </c>
      <c r="B151" s="567" t="s">
        <v>479</v>
      </c>
      <c r="C151" s="563"/>
    </row>
    <row r="152" spans="1:8" s="505" customFormat="1" ht="15" customHeight="1" x14ac:dyDescent="0.2">
      <c r="A152" s="512" t="s">
        <v>305</v>
      </c>
      <c r="B152" s="567" t="s">
        <v>474</v>
      </c>
      <c r="C152" s="563"/>
    </row>
    <row r="153" spans="1:8" s="505" customFormat="1" ht="15" customHeight="1" x14ac:dyDescent="0.2">
      <c r="A153" s="512" t="s">
        <v>306</v>
      </c>
      <c r="B153" s="567" t="s">
        <v>480</v>
      </c>
      <c r="C153" s="563"/>
    </row>
    <row r="154" spans="1:8" s="505" customFormat="1" ht="15" customHeight="1" thickBot="1" x14ac:dyDescent="0.25">
      <c r="A154" s="512" t="s">
        <v>478</v>
      </c>
      <c r="B154" s="567" t="s">
        <v>481</v>
      </c>
      <c r="C154" s="563"/>
    </row>
    <row r="155" spans="1:8" s="505" customFormat="1" ht="15" customHeight="1" thickBot="1" x14ac:dyDescent="0.25">
      <c r="A155" s="509" t="s">
        <v>25</v>
      </c>
      <c r="B155" s="566" t="s">
        <v>482</v>
      </c>
      <c r="C155" s="570"/>
    </row>
    <row r="156" spans="1:8" s="505" customFormat="1" ht="15" customHeight="1" thickBot="1" x14ac:dyDescent="0.25">
      <c r="A156" s="509" t="s">
        <v>26</v>
      </c>
      <c r="B156" s="566" t="s">
        <v>483</v>
      </c>
      <c r="C156" s="570"/>
    </row>
    <row r="157" spans="1:8" s="505" customFormat="1" ht="15" customHeight="1" thickBot="1" x14ac:dyDescent="0.25">
      <c r="A157" s="509" t="s">
        <v>27</v>
      </c>
      <c r="B157" s="566" t="s">
        <v>485</v>
      </c>
      <c r="C157" s="571">
        <f>+C132+C136+C143+C149+C155+C156</f>
        <v>0</v>
      </c>
      <c r="E157" s="572"/>
      <c r="F157" s="573"/>
      <c r="G157" s="573"/>
      <c r="H157" s="573"/>
    </row>
    <row r="158" spans="1:8" s="1" customFormat="1" ht="15" customHeight="1" thickBot="1" x14ac:dyDescent="0.25">
      <c r="A158" s="574" t="s">
        <v>28</v>
      </c>
      <c r="B158" s="575" t="s">
        <v>484</v>
      </c>
      <c r="C158" s="571">
        <f>+C131+C157</f>
        <v>383617041</v>
      </c>
    </row>
    <row r="159" spans="1:8" s="1" customFormat="1" ht="15" customHeight="1" x14ac:dyDescent="0.2">
      <c r="A159" s="761"/>
      <c r="B159" s="761"/>
      <c r="C159" s="762"/>
    </row>
    <row r="160" spans="1:8" s="1" customFormat="1" ht="15" customHeight="1" x14ac:dyDescent="0.2">
      <c r="A160" s="761"/>
      <c r="B160" s="761"/>
      <c r="C160" s="762"/>
    </row>
    <row r="161" spans="1:3" s="1" customFormat="1" ht="15" customHeight="1" x14ac:dyDescent="0.2">
      <c r="A161" s="761"/>
      <c r="B161" s="761"/>
      <c r="C161" s="762"/>
    </row>
    <row r="162" spans="1:3" s="505" customFormat="1" ht="15" customHeight="1" x14ac:dyDescent="0.2">
      <c r="C162" s="576"/>
    </row>
    <row r="163" spans="1:3" s="505" customFormat="1" ht="15" customHeight="1" x14ac:dyDescent="0.2">
      <c r="A163" s="923" t="s">
        <v>381</v>
      </c>
      <c r="B163" s="923"/>
      <c r="C163" s="923"/>
    </row>
    <row r="164" spans="1:3" s="505" customFormat="1" ht="15" customHeight="1" thickBot="1" x14ac:dyDescent="0.25">
      <c r="A164" s="918" t="s">
        <v>156</v>
      </c>
      <c r="B164" s="918"/>
      <c r="C164" s="296" t="s">
        <v>619</v>
      </c>
    </row>
    <row r="165" spans="1:3" s="505" customFormat="1" ht="36.75" customHeight="1" thickBot="1" x14ac:dyDescent="0.25">
      <c r="A165" s="509">
        <v>1</v>
      </c>
      <c r="B165" s="577" t="s">
        <v>486</v>
      </c>
      <c r="C165" s="511">
        <f>+C63-C131</f>
        <v>-29661694</v>
      </c>
    </row>
    <row r="166" spans="1:3" s="505" customFormat="1" ht="39" customHeight="1" thickBot="1" x14ac:dyDescent="0.25">
      <c r="A166" s="509" t="s">
        <v>19</v>
      </c>
      <c r="B166" s="577" t="s">
        <v>492</v>
      </c>
      <c r="C166" s="511">
        <f>C73-C157</f>
        <v>29661694</v>
      </c>
    </row>
  </sheetData>
  <sheetProtection selectLockedCells="1" selectUnlockedCells="1"/>
  <mergeCells count="6">
    <mergeCell ref="A164:B164"/>
    <mergeCell ref="A92:C92"/>
    <mergeCell ref="A1:C1"/>
    <mergeCell ref="A2:B2"/>
    <mergeCell ref="A93:B93"/>
    <mergeCell ref="A163:C163"/>
  </mergeCells>
  <phoneticPr fontId="0" type="noConversion"/>
  <printOptions horizontalCentered="1"/>
  <pageMargins left="0.23622047244094491" right="0.23622047244094491" top="0.98425196850393704" bottom="0.74803149606299213" header="0.31496062992125984" footer="0.31496062992125984"/>
  <pageSetup paperSize="9" orientation="portrait" r:id="rId1"/>
  <headerFooter scaleWithDoc="0" alignWithMargins="0">
    <oddHeader>&amp;C&amp;"Times New Roman CE,Félkövér"&amp;12
Hencida Község Önkormányzata
&amp;10 2024. ÉVI KÖLTSÉGVETÉSÉNEK ÖSSZEVONT MÉRLEGE
&amp;R&amp;"Times New Roman CE,Félkövér dőlt"&amp;11 &amp;10 1. melléklet a ..../2024. (...........) önkormányzati rendelethez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H166"/>
  <sheetViews>
    <sheetView topLeftCell="A31" zoomScale="130" zoomScaleNormal="130" zoomScaleSheetLayoutView="100" workbookViewId="0">
      <selection activeCell="E37" sqref="E37"/>
    </sheetView>
  </sheetViews>
  <sheetFormatPr defaultColWidth="9.33203125" defaultRowHeight="15.75" x14ac:dyDescent="0.25"/>
  <cols>
    <col min="1" max="1" width="7" style="39" customWidth="1"/>
    <col min="2" max="2" width="83.5" style="39" customWidth="1"/>
    <col min="3" max="3" width="14.6640625" style="364" customWidth="1"/>
    <col min="4" max="16384" width="9.33203125" style="39"/>
  </cols>
  <sheetData>
    <row r="1" spans="1:3" ht="26.25" customHeight="1" x14ac:dyDescent="0.25">
      <c r="A1" s="920" t="s">
        <v>15</v>
      </c>
      <c r="B1" s="920"/>
      <c r="C1" s="920"/>
    </row>
    <row r="2" spans="1:3" ht="15.95" customHeight="1" thickBot="1" x14ac:dyDescent="0.3">
      <c r="A2" s="921" t="s">
        <v>154</v>
      </c>
      <c r="B2" s="921"/>
      <c r="C2" s="296" t="s">
        <v>628</v>
      </c>
    </row>
    <row r="3" spans="1:3" s="505" customFormat="1" ht="39" customHeight="1" thickBot="1" x14ac:dyDescent="0.25">
      <c r="A3" s="503" t="s">
        <v>70</v>
      </c>
      <c r="B3" s="500" t="s">
        <v>17</v>
      </c>
      <c r="C3" s="504" t="s">
        <v>732</v>
      </c>
    </row>
    <row r="4" spans="1:3" s="1" customFormat="1" ht="15" customHeight="1" thickBot="1" x14ac:dyDescent="0.25">
      <c r="A4" s="506" t="s">
        <v>499</v>
      </c>
      <c r="B4" s="507" t="s">
        <v>500</v>
      </c>
      <c r="C4" s="508" t="s">
        <v>501</v>
      </c>
    </row>
    <row r="5" spans="1:3" s="1" customFormat="1" ht="15" customHeight="1" thickBot="1" x14ac:dyDescent="0.25">
      <c r="A5" s="509" t="s">
        <v>18</v>
      </c>
      <c r="B5" s="510" t="s">
        <v>253</v>
      </c>
      <c r="C5" s="511">
        <f>+C6+C7+C8+C10+C11+C12+C9</f>
        <v>227984154</v>
      </c>
    </row>
    <row r="6" spans="1:3" s="1" customFormat="1" ht="15" customHeight="1" x14ac:dyDescent="0.2">
      <c r="A6" s="512" t="s">
        <v>99</v>
      </c>
      <c r="B6" s="513" t="s">
        <v>254</v>
      </c>
      <c r="C6" s="514">
        <f>'1. melléklet'!C6</f>
        <v>89307853</v>
      </c>
    </row>
    <row r="7" spans="1:3" s="1" customFormat="1" ht="15" customHeight="1" x14ac:dyDescent="0.2">
      <c r="A7" s="515" t="s">
        <v>100</v>
      </c>
      <c r="B7" s="516" t="s">
        <v>255</v>
      </c>
      <c r="C7" s="517">
        <f>'1. melléklet'!C7</f>
        <v>58048685</v>
      </c>
    </row>
    <row r="8" spans="1:3" s="1" customFormat="1" ht="15" customHeight="1" x14ac:dyDescent="0.2">
      <c r="A8" s="515" t="s">
        <v>101</v>
      </c>
      <c r="B8" s="516" t="s">
        <v>256</v>
      </c>
      <c r="C8" s="517">
        <f>'1. melléklet'!C8</f>
        <v>43005100</v>
      </c>
    </row>
    <row r="9" spans="1:3" s="1" customFormat="1" ht="15" customHeight="1" x14ac:dyDescent="0.2">
      <c r="A9" s="590" t="s">
        <v>649</v>
      </c>
      <c r="B9" s="768" t="s">
        <v>646</v>
      </c>
      <c r="C9" s="517">
        <v>34898313</v>
      </c>
    </row>
    <row r="10" spans="1:3" s="1" customFormat="1" ht="15" customHeight="1" x14ac:dyDescent="0.2">
      <c r="A10" s="515" t="s">
        <v>102</v>
      </c>
      <c r="B10" s="516" t="s">
        <v>257</v>
      </c>
      <c r="C10" s="517">
        <f>'1. melléklet'!C10</f>
        <v>2724203</v>
      </c>
    </row>
    <row r="11" spans="1:3" s="1" customFormat="1" ht="15" customHeight="1" x14ac:dyDescent="0.2">
      <c r="A11" s="515" t="s">
        <v>150</v>
      </c>
      <c r="B11" s="518" t="s">
        <v>441</v>
      </c>
      <c r="C11" s="517">
        <f>'1. melléklet'!C11</f>
        <v>0</v>
      </c>
    </row>
    <row r="12" spans="1:3" s="1" customFormat="1" ht="15" customHeight="1" thickBot="1" x14ac:dyDescent="0.25">
      <c r="A12" s="519" t="s">
        <v>103</v>
      </c>
      <c r="B12" s="520" t="s">
        <v>442</v>
      </c>
      <c r="C12" s="517">
        <f>'1. melléklet'!C12</f>
        <v>0</v>
      </c>
    </row>
    <row r="13" spans="1:3" s="1" customFormat="1" ht="15" customHeight="1" thickBot="1" x14ac:dyDescent="0.25">
      <c r="A13" s="509" t="s">
        <v>19</v>
      </c>
      <c r="B13" s="521" t="s">
        <v>258</v>
      </c>
      <c r="C13" s="511">
        <f>+C14+C15+C16+C17+C18</f>
        <v>0</v>
      </c>
    </row>
    <row r="14" spans="1:3" s="1" customFormat="1" ht="15" customHeight="1" x14ac:dyDescent="0.2">
      <c r="A14" s="512" t="s">
        <v>105</v>
      </c>
      <c r="B14" s="513" t="s">
        <v>259</v>
      </c>
      <c r="C14" s="514"/>
    </row>
    <row r="15" spans="1:3" s="1" customFormat="1" ht="15" customHeight="1" x14ac:dyDescent="0.2">
      <c r="A15" s="515" t="s">
        <v>106</v>
      </c>
      <c r="B15" s="516" t="s">
        <v>260</v>
      </c>
      <c r="C15" s="517"/>
    </row>
    <row r="16" spans="1:3" s="1" customFormat="1" ht="15" customHeight="1" x14ac:dyDescent="0.2">
      <c r="A16" s="515" t="s">
        <v>107</v>
      </c>
      <c r="B16" s="516" t="s">
        <v>432</v>
      </c>
      <c r="C16" s="517"/>
    </row>
    <row r="17" spans="1:3" s="1" customFormat="1" ht="15" customHeight="1" x14ac:dyDescent="0.2">
      <c r="A17" s="515" t="s">
        <v>108</v>
      </c>
      <c r="B17" s="516" t="s">
        <v>433</v>
      </c>
      <c r="C17" s="517"/>
    </row>
    <row r="18" spans="1:3" s="1" customFormat="1" ht="15" customHeight="1" x14ac:dyDescent="0.2">
      <c r="A18" s="515" t="s">
        <v>109</v>
      </c>
      <c r="B18" s="516" t="s">
        <v>261</v>
      </c>
      <c r="C18" s="517">
        <f>'1. melléklet'!C18</f>
        <v>0</v>
      </c>
    </row>
    <row r="19" spans="1:3" s="1" customFormat="1" ht="15" customHeight="1" thickBot="1" x14ac:dyDescent="0.25">
      <c r="A19" s="519" t="s">
        <v>118</v>
      </c>
      <c r="B19" s="520" t="s">
        <v>262</v>
      </c>
      <c r="C19" s="522"/>
    </row>
    <row r="20" spans="1:3" s="1" customFormat="1" ht="15" customHeight="1" thickBot="1" x14ac:dyDescent="0.25">
      <c r="A20" s="509" t="s">
        <v>20</v>
      </c>
      <c r="B20" s="510" t="s">
        <v>263</v>
      </c>
      <c r="C20" s="511">
        <f>+C21+C22+C23+C24+C25</f>
        <v>0</v>
      </c>
    </row>
    <row r="21" spans="1:3" s="1" customFormat="1" ht="15" customHeight="1" x14ac:dyDescent="0.2">
      <c r="A21" s="512" t="s">
        <v>88</v>
      </c>
      <c r="B21" s="513" t="s">
        <v>264</v>
      </c>
      <c r="C21" s="514"/>
    </row>
    <row r="22" spans="1:3" s="1" customFormat="1" ht="15" customHeight="1" x14ac:dyDescent="0.2">
      <c r="A22" s="515" t="s">
        <v>89</v>
      </c>
      <c r="B22" s="516" t="s">
        <v>265</v>
      </c>
      <c r="C22" s="517"/>
    </row>
    <row r="23" spans="1:3" s="1" customFormat="1" ht="15" customHeight="1" x14ac:dyDescent="0.2">
      <c r="A23" s="515" t="s">
        <v>90</v>
      </c>
      <c r="B23" s="516" t="s">
        <v>434</v>
      </c>
      <c r="C23" s="517"/>
    </row>
    <row r="24" spans="1:3" s="1" customFormat="1" ht="15" customHeight="1" x14ac:dyDescent="0.2">
      <c r="A24" s="515" t="s">
        <v>91</v>
      </c>
      <c r="B24" s="516" t="s">
        <v>435</v>
      </c>
      <c r="C24" s="517"/>
    </row>
    <row r="25" spans="1:3" s="1" customFormat="1" ht="15" customHeight="1" x14ac:dyDescent="0.2">
      <c r="A25" s="515" t="s">
        <v>173</v>
      </c>
      <c r="B25" s="516" t="s">
        <v>266</v>
      </c>
      <c r="C25" s="636"/>
    </row>
    <row r="26" spans="1:3" s="1" customFormat="1" ht="15" customHeight="1" thickBot="1" x14ac:dyDescent="0.25">
      <c r="A26" s="519" t="s">
        <v>174</v>
      </c>
      <c r="B26" s="523" t="s">
        <v>267</v>
      </c>
      <c r="C26" s="635"/>
    </row>
    <row r="27" spans="1:3" s="1" customFormat="1" ht="15" customHeight="1" thickBot="1" x14ac:dyDescent="0.25">
      <c r="A27" s="509" t="s">
        <v>175</v>
      </c>
      <c r="B27" s="510" t="s">
        <v>268</v>
      </c>
      <c r="C27" s="524">
        <f>SUM(C28+C29+C30+C31+C32+C33+C34)</f>
        <v>33000000</v>
      </c>
    </row>
    <row r="28" spans="1:3" s="1" customFormat="1" ht="15" customHeight="1" x14ac:dyDescent="0.2">
      <c r="A28" s="512" t="s">
        <v>269</v>
      </c>
      <c r="B28" s="513" t="s">
        <v>448</v>
      </c>
      <c r="C28" s="525"/>
    </row>
    <row r="29" spans="1:3" s="1" customFormat="1" ht="15" customHeight="1" x14ac:dyDescent="0.2">
      <c r="A29" s="578" t="s">
        <v>270</v>
      </c>
      <c r="B29" s="516" t="s">
        <v>275</v>
      </c>
      <c r="C29" s="517">
        <v>33000000</v>
      </c>
    </row>
    <row r="30" spans="1:3" s="1" customFormat="1" ht="15" customHeight="1" x14ac:dyDescent="0.2">
      <c r="A30" s="578" t="s">
        <v>271</v>
      </c>
      <c r="B30" s="516" t="s">
        <v>276</v>
      </c>
      <c r="C30" s="517"/>
    </row>
    <row r="31" spans="1:3" s="1" customFormat="1" ht="15" customHeight="1" x14ac:dyDescent="0.2">
      <c r="A31" s="578" t="s">
        <v>446</v>
      </c>
      <c r="B31" s="526" t="s">
        <v>447</v>
      </c>
      <c r="C31" s="517">
        <f>'1. melléklet'!C31</f>
        <v>0</v>
      </c>
    </row>
    <row r="32" spans="1:3" s="1" customFormat="1" ht="15" customHeight="1" x14ac:dyDescent="0.2">
      <c r="A32" s="515" t="s">
        <v>272</v>
      </c>
      <c r="B32" s="516" t="s">
        <v>277</v>
      </c>
      <c r="C32" s="517">
        <f>'1. melléklet'!C32</f>
        <v>0</v>
      </c>
    </row>
    <row r="33" spans="1:3" s="1" customFormat="1" ht="15" customHeight="1" x14ac:dyDescent="0.2">
      <c r="A33" s="515" t="s">
        <v>273</v>
      </c>
      <c r="B33" s="516" t="s">
        <v>278</v>
      </c>
      <c r="C33" s="517"/>
    </row>
    <row r="34" spans="1:3" s="1" customFormat="1" ht="15" customHeight="1" thickBot="1" x14ac:dyDescent="0.25">
      <c r="A34" s="519" t="s">
        <v>274</v>
      </c>
      <c r="B34" s="523" t="s">
        <v>279</v>
      </c>
      <c r="C34" s="522"/>
    </row>
    <row r="35" spans="1:3" s="1" customFormat="1" ht="15" customHeight="1" thickBot="1" x14ac:dyDescent="0.25">
      <c r="A35" s="509" t="s">
        <v>22</v>
      </c>
      <c r="B35" s="510" t="s">
        <v>443</v>
      </c>
      <c r="C35" s="511">
        <f>SUM(C36:C46)</f>
        <v>92971193</v>
      </c>
    </row>
    <row r="36" spans="1:3" s="1" customFormat="1" ht="15" customHeight="1" x14ac:dyDescent="0.2">
      <c r="A36" s="512" t="s">
        <v>92</v>
      </c>
      <c r="B36" s="513" t="s">
        <v>282</v>
      </c>
      <c r="C36" s="514">
        <v>450000</v>
      </c>
    </row>
    <row r="37" spans="1:3" s="1" customFormat="1" ht="15" customHeight="1" x14ac:dyDescent="0.2">
      <c r="A37" s="515" t="s">
        <v>93</v>
      </c>
      <c r="B37" s="516" t="s">
        <v>283</v>
      </c>
      <c r="C37" s="517">
        <f>'1. melléklet'!C37</f>
        <v>3000000</v>
      </c>
    </row>
    <row r="38" spans="1:3" s="1" customFormat="1" ht="15" customHeight="1" x14ac:dyDescent="0.2">
      <c r="A38" s="515" t="s">
        <v>94</v>
      </c>
      <c r="B38" s="516" t="s">
        <v>284</v>
      </c>
      <c r="C38" s="517"/>
    </row>
    <row r="39" spans="1:3" s="1" customFormat="1" ht="15" customHeight="1" x14ac:dyDescent="0.2">
      <c r="A39" s="515" t="s">
        <v>177</v>
      </c>
      <c r="B39" s="516" t="s">
        <v>285</v>
      </c>
      <c r="C39" s="517">
        <f>'1. melléklet'!C39</f>
        <v>0</v>
      </c>
    </row>
    <row r="40" spans="1:3" s="1" customFormat="1" ht="15" customHeight="1" x14ac:dyDescent="0.2">
      <c r="A40" s="515" t="s">
        <v>178</v>
      </c>
      <c r="B40" s="516" t="s">
        <v>286</v>
      </c>
      <c r="C40" s="517">
        <f>'1. melléklet'!C40</f>
        <v>0</v>
      </c>
    </row>
    <row r="41" spans="1:3" s="1" customFormat="1" ht="15" customHeight="1" x14ac:dyDescent="0.2">
      <c r="A41" s="515" t="s">
        <v>179</v>
      </c>
      <c r="B41" s="516" t="s">
        <v>287</v>
      </c>
      <c r="C41" s="517">
        <f>'1. melléklet'!C41</f>
        <v>1000000</v>
      </c>
    </row>
    <row r="42" spans="1:3" s="1" customFormat="1" ht="15" customHeight="1" x14ac:dyDescent="0.2">
      <c r="A42" s="515" t="s">
        <v>180</v>
      </c>
      <c r="B42" s="516" t="s">
        <v>288</v>
      </c>
      <c r="C42" s="517"/>
    </row>
    <row r="43" spans="1:3" s="1" customFormat="1" ht="15" customHeight="1" x14ac:dyDescent="0.2">
      <c r="A43" s="515" t="s">
        <v>181</v>
      </c>
      <c r="B43" s="516" t="s">
        <v>289</v>
      </c>
      <c r="C43" s="517">
        <f>'1. melléklet'!C43</f>
        <v>0</v>
      </c>
    </row>
    <row r="44" spans="1:3" s="1" customFormat="1" ht="15" customHeight="1" x14ac:dyDescent="0.2">
      <c r="A44" s="515" t="s">
        <v>280</v>
      </c>
      <c r="B44" s="516" t="s">
        <v>290</v>
      </c>
      <c r="C44" s="527"/>
    </row>
    <row r="45" spans="1:3" s="1" customFormat="1" ht="15" customHeight="1" x14ac:dyDescent="0.2">
      <c r="A45" s="519" t="s">
        <v>281</v>
      </c>
      <c r="B45" s="523" t="s">
        <v>445</v>
      </c>
      <c r="C45" s="528"/>
    </row>
    <row r="46" spans="1:3" s="1" customFormat="1" ht="15" customHeight="1" thickBot="1" x14ac:dyDescent="0.25">
      <c r="A46" s="519" t="s">
        <v>444</v>
      </c>
      <c r="B46" s="520" t="s">
        <v>291</v>
      </c>
      <c r="C46" s="528">
        <v>88521193</v>
      </c>
    </row>
    <row r="47" spans="1:3" s="1" customFormat="1" ht="15" customHeight="1" thickBot="1" x14ac:dyDescent="0.25">
      <c r="A47" s="509" t="s">
        <v>23</v>
      </c>
      <c r="B47" s="510" t="s">
        <v>292</v>
      </c>
      <c r="C47" s="638">
        <f>SUM(C48:C52)</f>
        <v>0</v>
      </c>
    </row>
    <row r="48" spans="1:3" s="1" customFormat="1" ht="15" customHeight="1" x14ac:dyDescent="0.2">
      <c r="A48" s="512" t="s">
        <v>95</v>
      </c>
      <c r="B48" s="513" t="s">
        <v>296</v>
      </c>
      <c r="C48" s="529"/>
    </row>
    <row r="49" spans="1:3" s="1" customFormat="1" ht="15" customHeight="1" x14ac:dyDescent="0.2">
      <c r="A49" s="515" t="s">
        <v>96</v>
      </c>
      <c r="B49" s="516" t="s">
        <v>297</v>
      </c>
      <c r="C49" s="527"/>
    </row>
    <row r="50" spans="1:3" s="1" customFormat="1" ht="15" customHeight="1" x14ac:dyDescent="0.2">
      <c r="A50" s="515" t="s">
        <v>293</v>
      </c>
      <c r="B50" s="516" t="s">
        <v>298</v>
      </c>
      <c r="C50" s="637"/>
    </row>
    <row r="51" spans="1:3" s="1" customFormat="1" ht="15" customHeight="1" x14ac:dyDescent="0.2">
      <c r="A51" s="515" t="s">
        <v>294</v>
      </c>
      <c r="B51" s="516" t="s">
        <v>299</v>
      </c>
      <c r="C51" s="527"/>
    </row>
    <row r="52" spans="1:3" s="1" customFormat="1" ht="15" customHeight="1" thickBot="1" x14ac:dyDescent="0.25">
      <c r="A52" s="519" t="s">
        <v>295</v>
      </c>
      <c r="B52" s="520" t="s">
        <v>300</v>
      </c>
      <c r="C52" s="528"/>
    </row>
    <row r="53" spans="1:3" s="1" customFormat="1" ht="15" customHeight="1" thickBot="1" x14ac:dyDescent="0.25">
      <c r="A53" s="509" t="s">
        <v>182</v>
      </c>
      <c r="B53" s="510" t="s">
        <v>301</v>
      </c>
      <c r="C53" s="511">
        <f>SUM(C54:C56)</f>
        <v>0</v>
      </c>
    </row>
    <row r="54" spans="1:3" s="1" customFormat="1" ht="15" customHeight="1" x14ac:dyDescent="0.2">
      <c r="A54" s="512" t="s">
        <v>97</v>
      </c>
      <c r="B54" s="513" t="s">
        <v>302</v>
      </c>
      <c r="C54" s="514"/>
    </row>
    <row r="55" spans="1:3" s="1" customFormat="1" ht="15" customHeight="1" x14ac:dyDescent="0.2">
      <c r="A55" s="515" t="s">
        <v>98</v>
      </c>
      <c r="B55" s="516" t="s">
        <v>436</v>
      </c>
      <c r="C55" s="517"/>
    </row>
    <row r="56" spans="1:3" s="1" customFormat="1" ht="15" customHeight="1" x14ac:dyDescent="0.2">
      <c r="A56" s="515" t="s">
        <v>305</v>
      </c>
      <c r="B56" s="516" t="s">
        <v>303</v>
      </c>
      <c r="C56" s="517">
        <f>'1. melléklet'!C56</f>
        <v>0</v>
      </c>
    </row>
    <row r="57" spans="1:3" s="1" customFormat="1" ht="15" customHeight="1" thickBot="1" x14ac:dyDescent="0.25">
      <c r="A57" s="519" t="s">
        <v>306</v>
      </c>
      <c r="B57" s="520" t="s">
        <v>304</v>
      </c>
      <c r="C57" s="522"/>
    </row>
    <row r="58" spans="1:3" s="1" customFormat="1" ht="15" customHeight="1" thickBot="1" x14ac:dyDescent="0.25">
      <c r="A58" s="509" t="s">
        <v>25</v>
      </c>
      <c r="B58" s="521" t="s">
        <v>307</v>
      </c>
      <c r="C58" s="511">
        <f>SUM(C59:C61)</f>
        <v>0</v>
      </c>
    </row>
    <row r="59" spans="1:3" s="1" customFormat="1" ht="15" customHeight="1" x14ac:dyDescent="0.2">
      <c r="A59" s="512" t="s">
        <v>183</v>
      </c>
      <c r="B59" s="513" t="s">
        <v>309</v>
      </c>
      <c r="C59" s="527"/>
    </row>
    <row r="60" spans="1:3" s="1" customFormat="1" ht="15" customHeight="1" x14ac:dyDescent="0.2">
      <c r="A60" s="515" t="s">
        <v>184</v>
      </c>
      <c r="B60" s="516" t="s">
        <v>437</v>
      </c>
      <c r="C60" s="527"/>
    </row>
    <row r="61" spans="1:3" s="1" customFormat="1" ht="15" customHeight="1" x14ac:dyDescent="0.2">
      <c r="A61" s="515" t="s">
        <v>229</v>
      </c>
      <c r="B61" s="516" t="s">
        <v>310</v>
      </c>
      <c r="C61" s="527">
        <f>'1. melléklet'!C61</f>
        <v>0</v>
      </c>
    </row>
    <row r="62" spans="1:3" s="1" customFormat="1" ht="15" customHeight="1" thickBot="1" x14ac:dyDescent="0.25">
      <c r="A62" s="519" t="s">
        <v>308</v>
      </c>
      <c r="B62" s="520" t="s">
        <v>311</v>
      </c>
      <c r="C62" s="527"/>
    </row>
    <row r="63" spans="1:3" s="1" customFormat="1" ht="15" customHeight="1" thickBot="1" x14ac:dyDescent="0.25">
      <c r="A63" s="530" t="s">
        <v>488</v>
      </c>
      <c r="B63" s="510" t="s">
        <v>312</v>
      </c>
      <c r="C63" s="524">
        <f>+C5+C13+C20+C27+C35+C47+C53+C58</f>
        <v>353955347</v>
      </c>
    </row>
    <row r="64" spans="1:3" s="1" customFormat="1" ht="15" customHeight="1" thickBot="1" x14ac:dyDescent="0.25">
      <c r="A64" s="531" t="s">
        <v>313</v>
      </c>
      <c r="B64" s="521" t="s">
        <v>314</v>
      </c>
      <c r="C64" s="511">
        <f>SUM(C65:C67)</f>
        <v>0</v>
      </c>
    </row>
    <row r="65" spans="1:3" s="1" customFormat="1" ht="15" customHeight="1" x14ac:dyDescent="0.2">
      <c r="A65" s="512" t="s">
        <v>345</v>
      </c>
      <c r="B65" s="513" t="s">
        <v>315</v>
      </c>
      <c r="C65" s="527"/>
    </row>
    <row r="66" spans="1:3" s="1" customFormat="1" ht="15" customHeight="1" x14ac:dyDescent="0.2">
      <c r="A66" s="515" t="s">
        <v>354</v>
      </c>
      <c r="B66" s="516" t="s">
        <v>316</v>
      </c>
      <c r="C66" s="527"/>
    </row>
    <row r="67" spans="1:3" s="1" customFormat="1" ht="15" customHeight="1" thickBot="1" x14ac:dyDescent="0.25">
      <c r="A67" s="519" t="s">
        <v>355</v>
      </c>
      <c r="B67" s="532" t="s">
        <v>473</v>
      </c>
      <c r="C67" s="527"/>
    </row>
    <row r="68" spans="1:3" s="1" customFormat="1" ht="15" customHeight="1" thickBot="1" x14ac:dyDescent="0.25">
      <c r="A68" s="531" t="s">
        <v>318</v>
      </c>
      <c r="B68" s="521" t="s">
        <v>319</v>
      </c>
      <c r="C68" s="511">
        <f>SUM(C69:C72)</f>
        <v>0</v>
      </c>
    </row>
    <row r="69" spans="1:3" s="1" customFormat="1" ht="15" customHeight="1" x14ac:dyDescent="0.2">
      <c r="A69" s="512" t="s">
        <v>151</v>
      </c>
      <c r="B69" s="513" t="s">
        <v>320</v>
      </c>
      <c r="C69" s="527"/>
    </row>
    <row r="70" spans="1:3" s="1" customFormat="1" ht="15" customHeight="1" x14ac:dyDescent="0.2">
      <c r="A70" s="515" t="s">
        <v>152</v>
      </c>
      <c r="B70" s="516" t="s">
        <v>321</v>
      </c>
      <c r="C70" s="527"/>
    </row>
    <row r="71" spans="1:3" s="1" customFormat="1" ht="15" customHeight="1" x14ac:dyDescent="0.2">
      <c r="A71" s="515" t="s">
        <v>346</v>
      </c>
      <c r="B71" s="516" t="s">
        <v>322</v>
      </c>
      <c r="C71" s="527"/>
    </row>
    <row r="72" spans="1:3" s="1" customFormat="1" ht="15" customHeight="1" thickBot="1" x14ac:dyDescent="0.25">
      <c r="A72" s="519" t="s">
        <v>347</v>
      </c>
      <c r="B72" s="520" t="s">
        <v>323</v>
      </c>
      <c r="C72" s="527"/>
    </row>
    <row r="73" spans="1:3" s="1" customFormat="1" ht="15" customHeight="1" thickBot="1" x14ac:dyDescent="0.25">
      <c r="A73" s="531" t="s">
        <v>324</v>
      </c>
      <c r="B73" s="521" t="s">
        <v>325</v>
      </c>
      <c r="C73" s="511">
        <f>SUM(C74:C75)</f>
        <v>29661694</v>
      </c>
    </row>
    <row r="74" spans="1:3" s="1" customFormat="1" ht="15" customHeight="1" x14ac:dyDescent="0.2">
      <c r="A74" s="512" t="s">
        <v>348</v>
      </c>
      <c r="B74" s="513" t="s">
        <v>326</v>
      </c>
      <c r="C74" s="527">
        <f>'1. melléklet'!C74</f>
        <v>29661694</v>
      </c>
    </row>
    <row r="75" spans="1:3" s="1" customFormat="1" ht="15" customHeight="1" thickBot="1" x14ac:dyDescent="0.25">
      <c r="A75" s="519" t="s">
        <v>349</v>
      </c>
      <c r="B75" s="520" t="s">
        <v>327</v>
      </c>
      <c r="C75" s="527"/>
    </row>
    <row r="76" spans="1:3" s="1" customFormat="1" ht="15" customHeight="1" thickBot="1" x14ac:dyDescent="0.25">
      <c r="A76" s="531" t="s">
        <v>328</v>
      </c>
      <c r="B76" s="521" t="s">
        <v>329</v>
      </c>
      <c r="C76" s="511">
        <f>SUM(C77:C80)</f>
        <v>0</v>
      </c>
    </row>
    <row r="77" spans="1:3" s="1" customFormat="1" ht="15" customHeight="1" x14ac:dyDescent="0.2">
      <c r="A77" s="512" t="s">
        <v>350</v>
      </c>
      <c r="B77" s="513" t="s">
        <v>330</v>
      </c>
      <c r="C77" s="527"/>
    </row>
    <row r="78" spans="1:3" s="1" customFormat="1" ht="15" customHeight="1" x14ac:dyDescent="0.2">
      <c r="A78" s="515" t="s">
        <v>351</v>
      </c>
      <c r="B78" s="516" t="s">
        <v>331</v>
      </c>
      <c r="C78" s="527"/>
    </row>
    <row r="79" spans="1:3" s="1" customFormat="1" ht="15" customHeight="1" x14ac:dyDescent="0.2">
      <c r="A79" s="519" t="s">
        <v>352</v>
      </c>
      <c r="B79" s="523" t="s">
        <v>638</v>
      </c>
      <c r="C79" s="527">
        <f>'1. melléklet'!C79</f>
        <v>0</v>
      </c>
    </row>
    <row r="80" spans="1:3" s="1" customFormat="1" ht="15" customHeight="1" thickBot="1" x14ac:dyDescent="0.25">
      <c r="A80" s="519" t="s">
        <v>555</v>
      </c>
      <c r="B80" s="520" t="s">
        <v>332</v>
      </c>
      <c r="C80" s="527"/>
    </row>
    <row r="81" spans="1:3" s="1" customFormat="1" ht="15" customHeight="1" thickBot="1" x14ac:dyDescent="0.25">
      <c r="A81" s="531" t="s">
        <v>333</v>
      </c>
      <c r="B81" s="521" t="s">
        <v>353</v>
      </c>
      <c r="C81" s="511">
        <f>SUM(C82:C85)</f>
        <v>0</v>
      </c>
    </row>
    <row r="82" spans="1:3" s="1" customFormat="1" ht="15" customHeight="1" x14ac:dyDescent="0.2">
      <c r="A82" s="533" t="s">
        <v>334</v>
      </c>
      <c r="B82" s="513" t="s">
        <v>335</v>
      </c>
      <c r="C82" s="527"/>
    </row>
    <row r="83" spans="1:3" s="1" customFormat="1" ht="15" customHeight="1" x14ac:dyDescent="0.2">
      <c r="A83" s="534" t="s">
        <v>336</v>
      </c>
      <c r="B83" s="516" t="s">
        <v>337</v>
      </c>
      <c r="C83" s="527"/>
    </row>
    <row r="84" spans="1:3" s="1" customFormat="1" ht="15" customHeight="1" x14ac:dyDescent="0.2">
      <c r="A84" s="534" t="s">
        <v>338</v>
      </c>
      <c r="B84" s="516" t="s">
        <v>339</v>
      </c>
      <c r="C84" s="527"/>
    </row>
    <row r="85" spans="1:3" s="1" customFormat="1" ht="15" customHeight="1" thickBot="1" x14ac:dyDescent="0.25">
      <c r="A85" s="535" t="s">
        <v>340</v>
      </c>
      <c r="B85" s="520" t="s">
        <v>341</v>
      </c>
      <c r="C85" s="527"/>
    </row>
    <row r="86" spans="1:3" s="1" customFormat="1" ht="15" customHeight="1" thickBot="1" x14ac:dyDescent="0.25">
      <c r="A86" s="531" t="s">
        <v>342</v>
      </c>
      <c r="B86" s="521" t="s">
        <v>487</v>
      </c>
      <c r="C86" s="536"/>
    </row>
    <row r="87" spans="1:3" s="1" customFormat="1" ht="15" customHeight="1" thickBot="1" x14ac:dyDescent="0.25">
      <c r="A87" s="531" t="s">
        <v>344</v>
      </c>
      <c r="B87" s="521" t="s">
        <v>343</v>
      </c>
      <c r="C87" s="536"/>
    </row>
    <row r="88" spans="1:3" s="1" customFormat="1" ht="21" customHeight="1" thickBot="1" x14ac:dyDescent="0.25">
      <c r="A88" s="531" t="s">
        <v>356</v>
      </c>
      <c r="B88" s="537" t="s">
        <v>490</v>
      </c>
      <c r="C88" s="524">
        <f>+C64+C68+C73+C76+C81+C87+C86</f>
        <v>29661694</v>
      </c>
    </row>
    <row r="89" spans="1:3" s="1" customFormat="1" ht="26.25" customHeight="1" thickBot="1" x14ac:dyDescent="0.25">
      <c r="A89" s="538" t="s">
        <v>489</v>
      </c>
      <c r="B89" s="539" t="s">
        <v>491</v>
      </c>
      <c r="C89" s="524">
        <f>+C63+C88</f>
        <v>383617041</v>
      </c>
    </row>
    <row r="90" spans="1:3" s="1" customFormat="1" ht="15" customHeight="1" x14ac:dyDescent="0.2">
      <c r="A90" s="540"/>
      <c r="B90" s="541"/>
      <c r="C90" s="542"/>
    </row>
    <row r="91" spans="1:3" s="505" customFormat="1" ht="15" customHeight="1" x14ac:dyDescent="0.2">
      <c r="A91" s="919" t="s">
        <v>47</v>
      </c>
      <c r="B91" s="919"/>
      <c r="C91" s="919"/>
    </row>
    <row r="92" spans="1:3" s="505" customFormat="1" ht="15" customHeight="1" thickBot="1" x14ac:dyDescent="0.3">
      <c r="A92" s="922" t="s">
        <v>155</v>
      </c>
      <c r="B92" s="922"/>
      <c r="C92" s="140"/>
    </row>
    <row r="93" spans="1:3" s="505" customFormat="1" ht="39.75" customHeight="1" thickBot="1" x14ac:dyDescent="0.25">
      <c r="A93" s="503" t="s">
        <v>70</v>
      </c>
      <c r="B93" s="500" t="s">
        <v>48</v>
      </c>
      <c r="C93" s="504" t="str">
        <f>+C3</f>
        <v>2024.évi eredeti előirányzat</v>
      </c>
    </row>
    <row r="94" spans="1:3" s="1" customFormat="1" ht="15" customHeight="1" thickBot="1" x14ac:dyDescent="0.25">
      <c r="A94" s="503" t="s">
        <v>499</v>
      </c>
      <c r="B94" s="500" t="s">
        <v>500</v>
      </c>
      <c r="C94" s="504" t="s">
        <v>501</v>
      </c>
    </row>
    <row r="95" spans="1:3" s="505" customFormat="1" ht="15" customHeight="1" thickBot="1" x14ac:dyDescent="0.25">
      <c r="A95" s="543" t="s">
        <v>18</v>
      </c>
      <c r="B95" s="544" t="s">
        <v>630</v>
      </c>
      <c r="C95" s="545">
        <f>C96+C97+C98+C99+C100</f>
        <v>381810946</v>
      </c>
    </row>
    <row r="96" spans="1:3" s="505" customFormat="1" ht="15" customHeight="1" x14ac:dyDescent="0.2">
      <c r="A96" s="546" t="s">
        <v>99</v>
      </c>
      <c r="B96" s="547" t="s">
        <v>49</v>
      </c>
      <c r="C96" s="548">
        <f>'1. melléklet'!C97</f>
        <v>214168434</v>
      </c>
    </row>
    <row r="97" spans="1:3" s="505" customFormat="1" ht="15" customHeight="1" x14ac:dyDescent="0.2">
      <c r="A97" s="515" t="s">
        <v>100</v>
      </c>
      <c r="B97" s="549" t="s">
        <v>185</v>
      </c>
      <c r="C97" s="517">
        <f>'1. melléklet'!C98</f>
        <v>23553745</v>
      </c>
    </row>
    <row r="98" spans="1:3" s="505" customFormat="1" ht="15" customHeight="1" x14ac:dyDescent="0.2">
      <c r="A98" s="515" t="s">
        <v>101</v>
      </c>
      <c r="B98" s="549" t="s">
        <v>141</v>
      </c>
      <c r="C98" s="517">
        <f>'1. melléklet'!C99</f>
        <v>112176507</v>
      </c>
    </row>
    <row r="99" spans="1:3" s="505" customFormat="1" ht="15" customHeight="1" x14ac:dyDescent="0.2">
      <c r="A99" s="515" t="s">
        <v>102</v>
      </c>
      <c r="B99" s="550" t="s">
        <v>186</v>
      </c>
      <c r="C99" s="522">
        <f>'1. melléklet'!C100</f>
        <v>31912260</v>
      </c>
    </row>
    <row r="100" spans="1:3" s="505" customFormat="1" ht="15" customHeight="1" x14ac:dyDescent="0.2">
      <c r="A100" s="515" t="s">
        <v>113</v>
      </c>
      <c r="B100" s="551" t="s">
        <v>187</v>
      </c>
      <c r="C100" s="522">
        <f>'1. melléklet'!C101</f>
        <v>0</v>
      </c>
    </row>
    <row r="101" spans="1:3" s="505" customFormat="1" ht="15" customHeight="1" x14ac:dyDescent="0.2">
      <c r="A101" s="515" t="s">
        <v>103</v>
      </c>
      <c r="B101" s="549" t="s">
        <v>454</v>
      </c>
      <c r="C101" s="522">
        <f>'1. melléklet'!C102</f>
        <v>0</v>
      </c>
    </row>
    <row r="102" spans="1:3" s="505" customFormat="1" ht="15" customHeight="1" x14ac:dyDescent="0.2">
      <c r="A102" s="515" t="s">
        <v>104</v>
      </c>
      <c r="B102" s="552" t="s">
        <v>453</v>
      </c>
      <c r="C102" s="522">
        <f>'1. melléklet'!C103</f>
        <v>0</v>
      </c>
    </row>
    <row r="103" spans="1:3" s="505" customFormat="1" ht="15" customHeight="1" x14ac:dyDescent="0.2">
      <c r="A103" s="515" t="s">
        <v>114</v>
      </c>
      <c r="B103" s="552" t="s">
        <v>452</v>
      </c>
      <c r="C103" s="522">
        <f>'1. melléklet'!C104</f>
        <v>0</v>
      </c>
    </row>
    <row r="104" spans="1:3" s="505" customFormat="1" ht="15" customHeight="1" x14ac:dyDescent="0.2">
      <c r="A104" s="515" t="s">
        <v>115</v>
      </c>
      <c r="B104" s="553" t="s">
        <v>359</v>
      </c>
      <c r="C104" s="522">
        <f>'1. melléklet'!C105</f>
        <v>0</v>
      </c>
    </row>
    <row r="105" spans="1:3" s="505" customFormat="1" ht="15" customHeight="1" x14ac:dyDescent="0.2">
      <c r="A105" s="515" t="s">
        <v>116</v>
      </c>
      <c r="B105" s="554" t="s">
        <v>360</v>
      </c>
      <c r="C105" s="522">
        <f>'1. melléklet'!C106</f>
        <v>0</v>
      </c>
    </row>
    <row r="106" spans="1:3" s="505" customFormat="1" ht="15" customHeight="1" x14ac:dyDescent="0.2">
      <c r="A106" s="515" t="s">
        <v>117</v>
      </c>
      <c r="B106" s="554" t="s">
        <v>361</v>
      </c>
      <c r="C106" s="522">
        <f>'1. melléklet'!C107</f>
        <v>0</v>
      </c>
    </row>
    <row r="107" spans="1:3" s="505" customFormat="1" ht="15" customHeight="1" x14ac:dyDescent="0.2">
      <c r="A107" s="515" t="s">
        <v>119</v>
      </c>
      <c r="B107" s="553" t="s">
        <v>362</v>
      </c>
      <c r="C107" s="522">
        <f>'1. melléklet'!C108</f>
        <v>0</v>
      </c>
    </row>
    <row r="108" spans="1:3" s="505" customFormat="1" ht="15" customHeight="1" x14ac:dyDescent="0.2">
      <c r="A108" s="515" t="s">
        <v>188</v>
      </c>
      <c r="B108" s="553" t="s">
        <v>363</v>
      </c>
      <c r="C108" s="522">
        <f>'1. melléklet'!C109</f>
        <v>0</v>
      </c>
    </row>
    <row r="109" spans="1:3" s="505" customFormat="1" ht="15" customHeight="1" x14ac:dyDescent="0.2">
      <c r="A109" s="515" t="s">
        <v>357</v>
      </c>
      <c r="B109" s="554" t="s">
        <v>364</v>
      </c>
      <c r="C109" s="522">
        <f>'1. melléklet'!C110</f>
        <v>0</v>
      </c>
    </row>
    <row r="110" spans="1:3" s="505" customFormat="1" ht="15" customHeight="1" x14ac:dyDescent="0.2">
      <c r="A110" s="555" t="s">
        <v>358</v>
      </c>
      <c r="B110" s="552" t="s">
        <v>365</v>
      </c>
      <c r="C110" s="522">
        <f>'1. melléklet'!C111</f>
        <v>0</v>
      </c>
    </row>
    <row r="111" spans="1:3" s="505" customFormat="1" ht="15" customHeight="1" x14ac:dyDescent="0.2">
      <c r="A111" s="515" t="s">
        <v>450</v>
      </c>
      <c r="B111" s="552" t="s">
        <v>366</v>
      </c>
      <c r="C111" s="522">
        <f>'1. melléklet'!C112</f>
        <v>0</v>
      </c>
    </row>
    <row r="112" spans="1:3" s="505" customFormat="1" ht="15" customHeight="1" x14ac:dyDescent="0.2">
      <c r="A112" s="519" t="s">
        <v>451</v>
      </c>
      <c r="B112" s="552" t="s">
        <v>367</v>
      </c>
      <c r="C112" s="522">
        <f>'1. melléklet'!C113</f>
        <v>0</v>
      </c>
    </row>
    <row r="113" spans="1:3" s="505" customFormat="1" ht="15" customHeight="1" x14ac:dyDescent="0.2">
      <c r="A113" s="515" t="s">
        <v>455</v>
      </c>
      <c r="B113" s="550" t="s">
        <v>50</v>
      </c>
      <c r="C113" s="517"/>
    </row>
    <row r="114" spans="1:3" s="505" customFormat="1" ht="15" customHeight="1" x14ac:dyDescent="0.2">
      <c r="A114" s="515" t="s">
        <v>456</v>
      </c>
      <c r="B114" s="549" t="s">
        <v>458</v>
      </c>
      <c r="C114" s="517"/>
    </row>
    <row r="115" spans="1:3" s="505" customFormat="1" ht="15" customHeight="1" thickBot="1" x14ac:dyDescent="0.25">
      <c r="A115" s="556" t="s">
        <v>457</v>
      </c>
      <c r="B115" s="557" t="s">
        <v>459</v>
      </c>
      <c r="C115" s="558"/>
    </row>
    <row r="116" spans="1:3" s="505" customFormat="1" ht="15" customHeight="1" thickBot="1" x14ac:dyDescent="0.25">
      <c r="A116" s="559" t="s">
        <v>19</v>
      </c>
      <c r="B116" s="560" t="s">
        <v>594</v>
      </c>
      <c r="C116" s="561">
        <f>C117+C119+C121</f>
        <v>1806095</v>
      </c>
    </row>
    <row r="117" spans="1:3" s="505" customFormat="1" ht="15" customHeight="1" x14ac:dyDescent="0.2">
      <c r="A117" s="512" t="s">
        <v>105</v>
      </c>
      <c r="B117" s="549" t="s">
        <v>227</v>
      </c>
      <c r="C117" s="514">
        <f>'1. melléklet'!C118</f>
        <v>1806095</v>
      </c>
    </row>
    <row r="118" spans="1:3" s="505" customFormat="1" ht="15" customHeight="1" x14ac:dyDescent="0.2">
      <c r="A118" s="512" t="s">
        <v>106</v>
      </c>
      <c r="B118" s="562" t="s">
        <v>372</v>
      </c>
      <c r="C118" s="514"/>
    </row>
    <row r="119" spans="1:3" s="505" customFormat="1" ht="15" customHeight="1" x14ac:dyDescent="0.2">
      <c r="A119" s="512" t="s">
        <v>107</v>
      </c>
      <c r="B119" s="562" t="s">
        <v>189</v>
      </c>
      <c r="C119" s="517">
        <f>'1. melléklet'!C120</f>
        <v>0</v>
      </c>
    </row>
    <row r="120" spans="1:3" s="505" customFormat="1" ht="15" customHeight="1" x14ac:dyDescent="0.2">
      <c r="A120" s="512" t="s">
        <v>108</v>
      </c>
      <c r="B120" s="562" t="s">
        <v>373</v>
      </c>
      <c r="C120" s="517">
        <f>'1. melléklet'!C121</f>
        <v>0</v>
      </c>
    </row>
    <row r="121" spans="1:3" s="505" customFormat="1" ht="15" customHeight="1" x14ac:dyDescent="0.2">
      <c r="A121" s="512" t="s">
        <v>109</v>
      </c>
      <c r="B121" s="520" t="s">
        <v>230</v>
      </c>
      <c r="C121" s="517">
        <f>'1. melléklet'!C122</f>
        <v>0</v>
      </c>
    </row>
    <row r="122" spans="1:3" s="505" customFormat="1" ht="15" customHeight="1" x14ac:dyDescent="0.2">
      <c r="A122" s="512" t="s">
        <v>118</v>
      </c>
      <c r="B122" s="518" t="s">
        <v>438</v>
      </c>
      <c r="C122" s="563"/>
    </row>
    <row r="123" spans="1:3" s="505" customFormat="1" ht="15" customHeight="1" x14ac:dyDescent="0.2">
      <c r="A123" s="512" t="s">
        <v>120</v>
      </c>
      <c r="B123" s="564" t="s">
        <v>378</v>
      </c>
      <c r="C123" s="563"/>
    </row>
    <row r="124" spans="1:3" s="505" customFormat="1" ht="15" customHeight="1" x14ac:dyDescent="0.2">
      <c r="A124" s="512" t="s">
        <v>190</v>
      </c>
      <c r="B124" s="554" t="s">
        <v>361</v>
      </c>
      <c r="C124" s="563"/>
    </row>
    <row r="125" spans="1:3" s="505" customFormat="1" ht="15" customHeight="1" x14ac:dyDescent="0.2">
      <c r="A125" s="512" t="s">
        <v>191</v>
      </c>
      <c r="B125" s="554" t="s">
        <v>377</v>
      </c>
      <c r="C125" s="563"/>
    </row>
    <row r="126" spans="1:3" s="505" customFormat="1" ht="15" customHeight="1" x14ac:dyDescent="0.2">
      <c r="A126" s="512" t="s">
        <v>192</v>
      </c>
      <c r="B126" s="554" t="s">
        <v>376</v>
      </c>
      <c r="C126" s="563"/>
    </row>
    <row r="127" spans="1:3" s="505" customFormat="1" ht="15" customHeight="1" x14ac:dyDescent="0.2">
      <c r="A127" s="512" t="s">
        <v>369</v>
      </c>
      <c r="B127" s="554" t="s">
        <v>364</v>
      </c>
      <c r="C127" s="563"/>
    </row>
    <row r="128" spans="1:3" s="505" customFormat="1" ht="15" customHeight="1" x14ac:dyDescent="0.2">
      <c r="A128" s="512" t="s">
        <v>370</v>
      </c>
      <c r="B128" s="554" t="s">
        <v>375</v>
      </c>
      <c r="C128" s="563"/>
    </row>
    <row r="129" spans="1:3" s="505" customFormat="1" ht="15" customHeight="1" thickBot="1" x14ac:dyDescent="0.25">
      <c r="A129" s="555" t="s">
        <v>371</v>
      </c>
      <c r="B129" s="554" t="s">
        <v>374</v>
      </c>
      <c r="C129" s="565"/>
    </row>
    <row r="130" spans="1:3" s="505" customFormat="1" ht="15" customHeight="1" thickBot="1" x14ac:dyDescent="0.25">
      <c r="A130" s="509" t="s">
        <v>20</v>
      </c>
      <c r="B130" s="566" t="s">
        <v>460</v>
      </c>
      <c r="C130" s="511">
        <f>+C95+C116</f>
        <v>383617041</v>
      </c>
    </row>
    <row r="131" spans="1:3" s="505" customFormat="1" ht="15" customHeight="1" thickBot="1" x14ac:dyDescent="0.25">
      <c r="A131" s="509" t="s">
        <v>21</v>
      </c>
      <c r="B131" s="566" t="s">
        <v>461</v>
      </c>
      <c r="C131" s="511">
        <f>+C132+C133+C134</f>
        <v>0</v>
      </c>
    </row>
    <row r="132" spans="1:3" s="505" customFormat="1" ht="15" customHeight="1" x14ac:dyDescent="0.2">
      <c r="A132" s="512" t="s">
        <v>269</v>
      </c>
      <c r="B132" s="562" t="s">
        <v>468</v>
      </c>
      <c r="C132" s="563"/>
    </row>
    <row r="133" spans="1:3" s="505" customFormat="1" ht="15" customHeight="1" x14ac:dyDescent="0.2">
      <c r="A133" s="512" t="s">
        <v>272</v>
      </c>
      <c r="B133" s="562" t="s">
        <v>469</v>
      </c>
      <c r="C133" s="563"/>
    </row>
    <row r="134" spans="1:3" s="505" customFormat="1" ht="15" customHeight="1" thickBot="1" x14ac:dyDescent="0.25">
      <c r="A134" s="555" t="s">
        <v>273</v>
      </c>
      <c r="B134" s="562" t="s">
        <v>470</v>
      </c>
      <c r="C134" s="563"/>
    </row>
    <row r="135" spans="1:3" s="505" customFormat="1" ht="15" customHeight="1" thickBot="1" x14ac:dyDescent="0.25">
      <c r="A135" s="509" t="s">
        <v>22</v>
      </c>
      <c r="B135" s="566" t="s">
        <v>462</v>
      </c>
      <c r="C135" s="511">
        <f>SUM(C136:C141)</f>
        <v>0</v>
      </c>
    </row>
    <row r="136" spans="1:3" s="505" customFormat="1" ht="15" customHeight="1" x14ac:dyDescent="0.2">
      <c r="A136" s="512" t="s">
        <v>92</v>
      </c>
      <c r="B136" s="567" t="s">
        <v>471</v>
      </c>
      <c r="C136" s="563"/>
    </row>
    <row r="137" spans="1:3" s="505" customFormat="1" ht="15" customHeight="1" x14ac:dyDescent="0.2">
      <c r="A137" s="512" t="s">
        <v>93</v>
      </c>
      <c r="B137" s="567" t="s">
        <v>463</v>
      </c>
      <c r="C137" s="563"/>
    </row>
    <row r="138" spans="1:3" s="505" customFormat="1" ht="15" customHeight="1" x14ac:dyDescent="0.2">
      <c r="A138" s="512" t="s">
        <v>94</v>
      </c>
      <c r="B138" s="567" t="s">
        <v>464</v>
      </c>
      <c r="C138" s="563"/>
    </row>
    <row r="139" spans="1:3" s="505" customFormat="1" ht="15" customHeight="1" x14ac:dyDescent="0.2">
      <c r="A139" s="512" t="s">
        <v>177</v>
      </c>
      <c r="B139" s="567" t="s">
        <v>465</v>
      </c>
      <c r="C139" s="563"/>
    </row>
    <row r="140" spans="1:3" s="505" customFormat="1" ht="15" customHeight="1" x14ac:dyDescent="0.2">
      <c r="A140" s="512" t="s">
        <v>178</v>
      </c>
      <c r="B140" s="567" t="s">
        <v>466</v>
      </c>
      <c r="C140" s="563"/>
    </row>
    <row r="141" spans="1:3" s="505" customFormat="1" ht="15" customHeight="1" thickBot="1" x14ac:dyDescent="0.25">
      <c r="A141" s="555" t="s">
        <v>179</v>
      </c>
      <c r="B141" s="567" t="s">
        <v>467</v>
      </c>
      <c r="C141" s="563"/>
    </row>
    <row r="142" spans="1:3" s="505" customFormat="1" ht="15" customHeight="1" thickBot="1" x14ac:dyDescent="0.25">
      <c r="A142" s="509" t="s">
        <v>23</v>
      </c>
      <c r="B142" s="566" t="s">
        <v>475</v>
      </c>
      <c r="C142" s="524">
        <f>SUM(C143:C147)</f>
        <v>0</v>
      </c>
    </row>
    <row r="143" spans="1:3" s="505" customFormat="1" ht="15" customHeight="1" x14ac:dyDescent="0.2">
      <c r="A143" s="512" t="s">
        <v>95</v>
      </c>
      <c r="B143" s="567" t="s">
        <v>379</v>
      </c>
      <c r="C143" s="563"/>
    </row>
    <row r="144" spans="1:3" s="505" customFormat="1" ht="15" customHeight="1" x14ac:dyDescent="0.2">
      <c r="A144" s="512" t="s">
        <v>96</v>
      </c>
      <c r="B144" s="567" t="s">
        <v>380</v>
      </c>
      <c r="C144" s="563"/>
    </row>
    <row r="145" spans="1:8" s="505" customFormat="1" ht="15" customHeight="1" x14ac:dyDescent="0.2">
      <c r="A145" s="512" t="s">
        <v>293</v>
      </c>
      <c r="B145" s="567" t="s">
        <v>556</v>
      </c>
      <c r="C145" s="563">
        <f>'1. melléklet'!C146</f>
        <v>0</v>
      </c>
    </row>
    <row r="146" spans="1:8" s="505" customFormat="1" ht="15" customHeight="1" x14ac:dyDescent="0.2">
      <c r="A146" s="512" t="s">
        <v>294</v>
      </c>
      <c r="B146" s="567" t="s">
        <v>476</v>
      </c>
      <c r="C146" s="563"/>
    </row>
    <row r="147" spans="1:8" s="505" customFormat="1" ht="15" customHeight="1" thickBot="1" x14ac:dyDescent="0.25">
      <c r="A147" s="555" t="s">
        <v>295</v>
      </c>
      <c r="B147" s="568" t="s">
        <v>399</v>
      </c>
      <c r="C147" s="563"/>
    </row>
    <row r="148" spans="1:8" s="505" customFormat="1" ht="15" customHeight="1" thickBot="1" x14ac:dyDescent="0.25">
      <c r="A148" s="509" t="s">
        <v>24</v>
      </c>
      <c r="B148" s="566" t="s">
        <v>477</v>
      </c>
      <c r="C148" s="569">
        <f>SUM(C149:C153)</f>
        <v>0</v>
      </c>
    </row>
    <row r="149" spans="1:8" s="505" customFormat="1" ht="15" customHeight="1" x14ac:dyDescent="0.2">
      <c r="A149" s="512" t="s">
        <v>97</v>
      </c>
      <c r="B149" s="567" t="s">
        <v>472</v>
      </c>
      <c r="C149" s="563"/>
    </row>
    <row r="150" spans="1:8" s="505" customFormat="1" ht="15" customHeight="1" x14ac:dyDescent="0.2">
      <c r="A150" s="512" t="s">
        <v>98</v>
      </c>
      <c r="B150" s="567" t="s">
        <v>479</v>
      </c>
      <c r="C150" s="563"/>
    </row>
    <row r="151" spans="1:8" s="505" customFormat="1" ht="15" customHeight="1" x14ac:dyDescent="0.2">
      <c r="A151" s="512" t="s">
        <v>305</v>
      </c>
      <c r="B151" s="567" t="s">
        <v>474</v>
      </c>
      <c r="C151" s="563"/>
    </row>
    <row r="152" spans="1:8" s="505" customFormat="1" ht="15" customHeight="1" x14ac:dyDescent="0.2">
      <c r="A152" s="512" t="s">
        <v>306</v>
      </c>
      <c r="B152" s="567" t="s">
        <v>480</v>
      </c>
      <c r="C152" s="563"/>
    </row>
    <row r="153" spans="1:8" s="505" customFormat="1" ht="15" customHeight="1" thickBot="1" x14ac:dyDescent="0.25">
      <c r="A153" s="512" t="s">
        <v>478</v>
      </c>
      <c r="B153" s="567" t="s">
        <v>481</v>
      </c>
      <c r="C153" s="563"/>
    </row>
    <row r="154" spans="1:8" s="505" customFormat="1" ht="15" customHeight="1" thickBot="1" x14ac:dyDescent="0.25">
      <c r="A154" s="509" t="s">
        <v>25</v>
      </c>
      <c r="B154" s="566" t="s">
        <v>482</v>
      </c>
      <c r="C154" s="570"/>
    </row>
    <row r="155" spans="1:8" s="505" customFormat="1" ht="15" customHeight="1" thickBot="1" x14ac:dyDescent="0.25">
      <c r="A155" s="509" t="s">
        <v>26</v>
      </c>
      <c r="B155" s="566" t="s">
        <v>483</v>
      </c>
      <c r="C155" s="570"/>
    </row>
    <row r="156" spans="1:8" s="505" customFormat="1" ht="15" customHeight="1" thickBot="1" x14ac:dyDescent="0.25">
      <c r="A156" s="509" t="s">
        <v>27</v>
      </c>
      <c r="B156" s="566" t="s">
        <v>485</v>
      </c>
      <c r="C156" s="571">
        <f>+C131+C135+C142+C148+C154+C155</f>
        <v>0</v>
      </c>
      <c r="E156" s="572"/>
      <c r="F156" s="573"/>
      <c r="G156" s="573"/>
      <c r="H156" s="573"/>
    </row>
    <row r="157" spans="1:8" s="1" customFormat="1" ht="15" customHeight="1" thickBot="1" x14ac:dyDescent="0.25">
      <c r="A157" s="574" t="s">
        <v>28</v>
      </c>
      <c r="B157" s="575" t="s">
        <v>484</v>
      </c>
      <c r="C157" s="571">
        <f>+C130+C156</f>
        <v>383617041</v>
      </c>
    </row>
    <row r="158" spans="1:8" s="1" customFormat="1" ht="15" customHeight="1" x14ac:dyDescent="0.2">
      <c r="A158" s="761"/>
      <c r="B158" s="761"/>
      <c r="C158" s="762"/>
    </row>
    <row r="159" spans="1:8" s="1" customFormat="1" ht="15" customHeight="1" x14ac:dyDescent="0.2">
      <c r="A159" s="761"/>
      <c r="B159" s="761"/>
      <c r="C159" s="762"/>
    </row>
    <row r="160" spans="1:8" s="1" customFormat="1" ht="15" customHeight="1" x14ac:dyDescent="0.2">
      <c r="A160" s="761"/>
      <c r="B160" s="761"/>
      <c r="C160" s="762"/>
    </row>
    <row r="161" spans="1:3" s="1" customFormat="1" ht="15" customHeight="1" x14ac:dyDescent="0.2">
      <c r="A161" s="761"/>
      <c r="B161" s="761"/>
      <c r="C161" s="762"/>
    </row>
    <row r="162" spans="1:3" s="505" customFormat="1" ht="21" customHeight="1" x14ac:dyDescent="0.2">
      <c r="A162" s="683"/>
      <c r="B162" s="683"/>
      <c r="C162" s="684"/>
    </row>
    <row r="163" spans="1:3" s="505" customFormat="1" ht="24.75" customHeight="1" x14ac:dyDescent="0.2">
      <c r="A163" s="923" t="s">
        <v>381</v>
      </c>
      <c r="B163" s="923"/>
      <c r="C163" s="923"/>
    </row>
    <row r="164" spans="1:3" s="505" customFormat="1" ht="15" customHeight="1" thickBot="1" x14ac:dyDescent="0.25">
      <c r="A164" s="918" t="s">
        <v>156</v>
      </c>
      <c r="B164" s="918"/>
      <c r="C164" s="296" t="s">
        <v>619</v>
      </c>
    </row>
    <row r="165" spans="1:3" s="505" customFormat="1" ht="71.25" customHeight="1" thickBot="1" x14ac:dyDescent="0.25">
      <c r="A165" s="509">
        <v>1</v>
      </c>
      <c r="B165" s="577" t="s">
        <v>486</v>
      </c>
      <c r="C165" s="511">
        <f>+C63-C130</f>
        <v>-29661694</v>
      </c>
    </row>
    <row r="166" spans="1:3" s="505" customFormat="1" ht="38.25" customHeight="1" thickBot="1" x14ac:dyDescent="0.25">
      <c r="A166" s="509" t="s">
        <v>19</v>
      </c>
      <c r="B166" s="577" t="s">
        <v>492</v>
      </c>
      <c r="C166" s="511">
        <f>C73-C156</f>
        <v>29661694</v>
      </c>
    </row>
  </sheetData>
  <mergeCells count="6">
    <mergeCell ref="A164:B164"/>
    <mergeCell ref="A1:C1"/>
    <mergeCell ref="A2:B2"/>
    <mergeCell ref="A91:C91"/>
    <mergeCell ref="A92:B92"/>
    <mergeCell ref="A163:C163"/>
  </mergeCells>
  <phoneticPr fontId="30" type="noConversion"/>
  <printOptions horizontalCentered="1"/>
  <pageMargins left="0.23622047244094491" right="0.23622047244094491" top="1.4566929133858268" bottom="0.74803149606299213" header="0.31496062992125984" footer="0.31496062992125984"/>
  <pageSetup paperSize="9" fitToHeight="0" orientation="portrait" r:id="rId1"/>
  <headerFooter alignWithMargins="0">
    <oddHeader>&amp;C&amp;"Times New Roman CE,Félkövér"&amp;12
Hencida Község Önkormányzata
2024
. ÉVI KÖLTSÉGVETÉS
KÖTELEZŐ FELADATAINAK MÉRLEGE &amp;R&amp;"Times New Roman CE,Félkövér dőlt"&amp;11 2. melléklet a ...../2024. (...........) önkormányzati rendelethez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10"/>
  </sheetPr>
  <dimension ref="A1:I160"/>
  <sheetViews>
    <sheetView zoomScale="130" zoomScaleNormal="130" zoomScaleSheetLayoutView="100" workbookViewId="0">
      <selection activeCell="H29" sqref="H29"/>
    </sheetView>
  </sheetViews>
  <sheetFormatPr defaultColWidth="9.33203125" defaultRowHeight="15.75" x14ac:dyDescent="0.25"/>
  <cols>
    <col min="1" max="1" width="9.5" style="39" customWidth="1"/>
    <col min="2" max="2" width="91.6640625" style="39" customWidth="1"/>
    <col min="3" max="3" width="21.6640625" style="364" customWidth="1"/>
    <col min="4" max="4" width="9" style="39" customWidth="1"/>
    <col min="5" max="16384" width="9.33203125" style="39"/>
  </cols>
  <sheetData>
    <row r="1" spans="1:3" ht="15.95" customHeight="1" x14ac:dyDescent="0.25">
      <c r="A1" s="925" t="s">
        <v>15</v>
      </c>
      <c r="B1" s="925"/>
      <c r="C1" s="925"/>
    </row>
    <row r="2" spans="1:3" ht="15.95" customHeight="1" thickBot="1" x14ac:dyDescent="0.3">
      <c r="A2" s="921" t="s">
        <v>154</v>
      </c>
      <c r="B2" s="921"/>
      <c r="C2" s="296" t="s">
        <v>228</v>
      </c>
    </row>
    <row r="3" spans="1:3" ht="38.1" customHeight="1" thickBot="1" x14ac:dyDescent="0.3">
      <c r="A3" s="23" t="s">
        <v>70</v>
      </c>
      <c r="B3" s="24" t="s">
        <v>17</v>
      </c>
      <c r="C3" s="40" t="str">
        <f>+CONCATENATE(LEFT(ÖSSZEFÜGGÉSEK!A5,4),". évi előirányzat")</f>
        <v>2024. évi előirányzat</v>
      </c>
    </row>
    <row r="4" spans="1:3" s="389" customFormat="1" ht="12" customHeight="1" thickBot="1" x14ac:dyDescent="0.25">
      <c r="A4" s="384" t="s">
        <v>499</v>
      </c>
      <c r="B4" s="385" t="s">
        <v>500</v>
      </c>
      <c r="C4" s="386" t="s">
        <v>501</v>
      </c>
    </row>
    <row r="5" spans="1:3" s="1" customFormat="1" ht="12" customHeight="1" thickBot="1" x14ac:dyDescent="0.25">
      <c r="A5" s="20" t="s">
        <v>18</v>
      </c>
      <c r="B5" s="21" t="s">
        <v>253</v>
      </c>
      <c r="C5" s="286">
        <f>+C6+C7+C8+C9+C10+C11</f>
        <v>0</v>
      </c>
    </row>
    <row r="6" spans="1:3" s="1" customFormat="1" ht="12" customHeight="1" x14ac:dyDescent="0.2">
      <c r="A6" s="15" t="s">
        <v>99</v>
      </c>
      <c r="B6" s="390" t="s">
        <v>254</v>
      </c>
      <c r="C6" s="289"/>
    </row>
    <row r="7" spans="1:3" s="1" customFormat="1" ht="12" customHeight="1" x14ac:dyDescent="0.2">
      <c r="A7" s="14" t="s">
        <v>100</v>
      </c>
      <c r="B7" s="391" t="s">
        <v>255</v>
      </c>
      <c r="C7" s="288"/>
    </row>
    <row r="8" spans="1:3" s="1" customFormat="1" ht="12" customHeight="1" x14ac:dyDescent="0.2">
      <c r="A8" s="14" t="s">
        <v>101</v>
      </c>
      <c r="B8" s="391" t="s">
        <v>256</v>
      </c>
      <c r="C8" s="288"/>
    </row>
    <row r="9" spans="1:3" s="1" customFormat="1" ht="12" customHeight="1" x14ac:dyDescent="0.2">
      <c r="A9" s="14" t="s">
        <v>102</v>
      </c>
      <c r="B9" s="391" t="s">
        <v>257</v>
      </c>
      <c r="C9" s="288"/>
    </row>
    <row r="10" spans="1:3" s="1" customFormat="1" ht="12" customHeight="1" x14ac:dyDescent="0.2">
      <c r="A10" s="14" t="s">
        <v>150</v>
      </c>
      <c r="B10" s="282" t="s">
        <v>441</v>
      </c>
      <c r="C10" s="288"/>
    </row>
    <row r="11" spans="1:3" s="1" customFormat="1" ht="12" customHeight="1" thickBot="1" x14ac:dyDescent="0.25">
      <c r="A11" s="16" t="s">
        <v>103</v>
      </c>
      <c r="B11" s="283" t="s">
        <v>442</v>
      </c>
      <c r="C11" s="288"/>
    </row>
    <row r="12" spans="1:3" s="1" customFormat="1" ht="12" customHeight="1" thickBot="1" x14ac:dyDescent="0.25">
      <c r="A12" s="20" t="s">
        <v>19</v>
      </c>
      <c r="B12" s="281" t="s">
        <v>258</v>
      </c>
      <c r="C12" s="286">
        <f>+C13+C14+C15+C16+C17</f>
        <v>0</v>
      </c>
    </row>
    <row r="13" spans="1:3" s="1" customFormat="1" ht="12" customHeight="1" x14ac:dyDescent="0.2">
      <c r="A13" s="15" t="s">
        <v>105</v>
      </c>
      <c r="B13" s="390" t="s">
        <v>259</v>
      </c>
      <c r="C13" s="289"/>
    </row>
    <row r="14" spans="1:3" s="1" customFormat="1" ht="12" customHeight="1" x14ac:dyDescent="0.2">
      <c r="A14" s="14" t="s">
        <v>106</v>
      </c>
      <c r="B14" s="391" t="s">
        <v>260</v>
      </c>
      <c r="C14" s="288"/>
    </row>
    <row r="15" spans="1:3" s="1" customFormat="1" ht="12" customHeight="1" x14ac:dyDescent="0.2">
      <c r="A15" s="14" t="s">
        <v>107</v>
      </c>
      <c r="B15" s="391" t="s">
        <v>432</v>
      </c>
      <c r="C15" s="288"/>
    </row>
    <row r="16" spans="1:3" s="1" customFormat="1" ht="12" customHeight="1" x14ac:dyDescent="0.2">
      <c r="A16" s="14" t="s">
        <v>108</v>
      </c>
      <c r="B16" s="391" t="s">
        <v>433</v>
      </c>
      <c r="C16" s="288"/>
    </row>
    <row r="17" spans="1:3" s="1" customFormat="1" ht="12" customHeight="1" x14ac:dyDescent="0.2">
      <c r="A17" s="14" t="s">
        <v>109</v>
      </c>
      <c r="B17" s="391" t="s">
        <v>261</v>
      </c>
      <c r="C17" s="288"/>
    </row>
    <row r="18" spans="1:3" s="1" customFormat="1" ht="12" customHeight="1" thickBot="1" x14ac:dyDescent="0.25">
      <c r="A18" s="16" t="s">
        <v>118</v>
      </c>
      <c r="B18" s="283" t="s">
        <v>262</v>
      </c>
      <c r="C18" s="290"/>
    </row>
    <row r="19" spans="1:3" s="1" customFormat="1" ht="12" customHeight="1" thickBot="1" x14ac:dyDescent="0.25">
      <c r="A19" s="20" t="s">
        <v>20</v>
      </c>
      <c r="B19" s="21" t="s">
        <v>263</v>
      </c>
      <c r="C19" s="286">
        <f>+C20+C21+C22+C23+C24</f>
        <v>0</v>
      </c>
    </row>
    <row r="20" spans="1:3" s="1" customFormat="1" ht="12" customHeight="1" x14ac:dyDescent="0.2">
      <c r="A20" s="15" t="s">
        <v>88</v>
      </c>
      <c r="B20" s="390" t="s">
        <v>264</v>
      </c>
      <c r="C20" s="289"/>
    </row>
    <row r="21" spans="1:3" s="1" customFormat="1" ht="12" customHeight="1" x14ac:dyDescent="0.2">
      <c r="A21" s="14" t="s">
        <v>89</v>
      </c>
      <c r="B21" s="391" t="s">
        <v>265</v>
      </c>
      <c r="C21" s="288"/>
    </row>
    <row r="22" spans="1:3" s="1" customFormat="1" ht="12" customHeight="1" x14ac:dyDescent="0.2">
      <c r="A22" s="14" t="s">
        <v>90</v>
      </c>
      <c r="B22" s="391" t="s">
        <v>434</v>
      </c>
      <c r="C22" s="288"/>
    </row>
    <row r="23" spans="1:3" s="1" customFormat="1" ht="12" customHeight="1" x14ac:dyDescent="0.2">
      <c r="A23" s="14" t="s">
        <v>91</v>
      </c>
      <c r="B23" s="391" t="s">
        <v>435</v>
      </c>
      <c r="C23" s="288"/>
    </row>
    <row r="24" spans="1:3" s="1" customFormat="1" ht="12" customHeight="1" x14ac:dyDescent="0.2">
      <c r="A24" s="14" t="s">
        <v>173</v>
      </c>
      <c r="B24" s="391" t="s">
        <v>266</v>
      </c>
      <c r="C24" s="288"/>
    </row>
    <row r="25" spans="1:3" s="1" customFormat="1" ht="12" customHeight="1" thickBot="1" x14ac:dyDescent="0.25">
      <c r="A25" s="16" t="s">
        <v>174</v>
      </c>
      <c r="B25" s="392" t="s">
        <v>267</v>
      </c>
      <c r="C25" s="290"/>
    </row>
    <row r="26" spans="1:3" s="1" customFormat="1" ht="12" customHeight="1" thickBot="1" x14ac:dyDescent="0.25">
      <c r="A26" s="20" t="s">
        <v>175</v>
      </c>
      <c r="B26" s="21" t="s">
        <v>268</v>
      </c>
      <c r="C26" s="292">
        <f>+C27+C31+C32+C33</f>
        <v>0</v>
      </c>
    </row>
    <row r="27" spans="1:3" s="1" customFormat="1" ht="12" customHeight="1" x14ac:dyDescent="0.2">
      <c r="A27" s="15" t="s">
        <v>269</v>
      </c>
      <c r="B27" s="390" t="s">
        <v>448</v>
      </c>
      <c r="C27" s="387">
        <f>+C28+C29+C30</f>
        <v>0</v>
      </c>
    </row>
    <row r="28" spans="1:3" s="1" customFormat="1" ht="12" customHeight="1" x14ac:dyDescent="0.2">
      <c r="A28" s="14" t="s">
        <v>270</v>
      </c>
      <c r="B28" s="391" t="s">
        <v>275</v>
      </c>
      <c r="C28" s="288"/>
    </row>
    <row r="29" spans="1:3" s="1" customFormat="1" ht="12" customHeight="1" x14ac:dyDescent="0.2">
      <c r="A29" s="14" t="s">
        <v>271</v>
      </c>
      <c r="B29" s="391" t="s">
        <v>276</v>
      </c>
      <c r="C29" s="288"/>
    </row>
    <row r="30" spans="1:3" s="1" customFormat="1" ht="12" customHeight="1" x14ac:dyDescent="0.2">
      <c r="A30" s="14" t="s">
        <v>446</v>
      </c>
      <c r="B30" s="456" t="s">
        <v>447</v>
      </c>
      <c r="C30" s="288"/>
    </row>
    <row r="31" spans="1:3" s="1" customFormat="1" ht="12" customHeight="1" x14ac:dyDescent="0.2">
      <c r="A31" s="14" t="s">
        <v>272</v>
      </c>
      <c r="B31" s="391" t="s">
        <v>277</v>
      </c>
      <c r="C31" s="288"/>
    </row>
    <row r="32" spans="1:3" s="1" customFormat="1" ht="12" customHeight="1" x14ac:dyDescent="0.2">
      <c r="A32" s="14" t="s">
        <v>273</v>
      </c>
      <c r="B32" s="391" t="s">
        <v>278</v>
      </c>
      <c r="C32" s="288"/>
    </row>
    <row r="33" spans="1:3" s="1" customFormat="1" ht="12" customHeight="1" thickBot="1" x14ac:dyDescent="0.25">
      <c r="A33" s="16" t="s">
        <v>274</v>
      </c>
      <c r="B33" s="392" t="s">
        <v>279</v>
      </c>
      <c r="C33" s="290"/>
    </row>
    <row r="34" spans="1:3" s="1" customFormat="1" ht="12" customHeight="1" thickBot="1" x14ac:dyDescent="0.25">
      <c r="A34" s="20" t="s">
        <v>22</v>
      </c>
      <c r="B34" s="21" t="s">
        <v>443</v>
      </c>
      <c r="C34" s="286">
        <f>SUM(C35:C45)</f>
        <v>0</v>
      </c>
    </row>
    <row r="35" spans="1:3" s="1" customFormat="1" ht="12" customHeight="1" x14ac:dyDescent="0.2">
      <c r="A35" s="15" t="s">
        <v>92</v>
      </c>
      <c r="B35" s="390" t="s">
        <v>282</v>
      </c>
      <c r="C35" s="289"/>
    </row>
    <row r="36" spans="1:3" s="1" customFormat="1" ht="12" customHeight="1" x14ac:dyDescent="0.2">
      <c r="A36" s="14" t="s">
        <v>93</v>
      </c>
      <c r="B36" s="391" t="s">
        <v>283</v>
      </c>
      <c r="C36" s="288"/>
    </row>
    <row r="37" spans="1:3" s="1" customFormat="1" ht="12" customHeight="1" x14ac:dyDescent="0.2">
      <c r="A37" s="14" t="s">
        <v>94</v>
      </c>
      <c r="B37" s="391" t="s">
        <v>284</v>
      </c>
      <c r="C37" s="288"/>
    </row>
    <row r="38" spans="1:3" s="1" customFormat="1" ht="12" customHeight="1" x14ac:dyDescent="0.2">
      <c r="A38" s="14" t="s">
        <v>177</v>
      </c>
      <c r="B38" s="391" t="s">
        <v>285</v>
      </c>
      <c r="C38" s="288"/>
    </row>
    <row r="39" spans="1:3" s="1" customFormat="1" ht="12" customHeight="1" x14ac:dyDescent="0.2">
      <c r="A39" s="14" t="s">
        <v>178</v>
      </c>
      <c r="B39" s="391" t="s">
        <v>286</v>
      </c>
      <c r="C39" s="288"/>
    </row>
    <row r="40" spans="1:3" s="1" customFormat="1" ht="12" customHeight="1" x14ac:dyDescent="0.2">
      <c r="A40" s="14" t="s">
        <v>179</v>
      </c>
      <c r="B40" s="391" t="s">
        <v>287</v>
      </c>
      <c r="C40" s="288"/>
    </row>
    <row r="41" spans="1:3" s="1" customFormat="1" ht="12" customHeight="1" x14ac:dyDescent="0.2">
      <c r="A41" s="14" t="s">
        <v>180</v>
      </c>
      <c r="B41" s="391" t="s">
        <v>288</v>
      </c>
      <c r="C41" s="288"/>
    </row>
    <row r="42" spans="1:3" s="1" customFormat="1" ht="12" customHeight="1" x14ac:dyDescent="0.2">
      <c r="A42" s="14" t="s">
        <v>181</v>
      </c>
      <c r="B42" s="391" t="s">
        <v>289</v>
      </c>
      <c r="C42" s="288"/>
    </row>
    <row r="43" spans="1:3" s="1" customFormat="1" ht="12" customHeight="1" x14ac:dyDescent="0.2">
      <c r="A43" s="14" t="s">
        <v>280</v>
      </c>
      <c r="B43" s="391" t="s">
        <v>290</v>
      </c>
      <c r="C43" s="291"/>
    </row>
    <row r="44" spans="1:3" s="1" customFormat="1" ht="12" customHeight="1" x14ac:dyDescent="0.2">
      <c r="A44" s="16" t="s">
        <v>281</v>
      </c>
      <c r="B44" s="392" t="s">
        <v>445</v>
      </c>
      <c r="C44" s="379"/>
    </row>
    <row r="45" spans="1:3" s="1" customFormat="1" ht="12" customHeight="1" thickBot="1" x14ac:dyDescent="0.25">
      <c r="A45" s="16" t="s">
        <v>444</v>
      </c>
      <c r="B45" s="283" t="s">
        <v>291</v>
      </c>
      <c r="C45" s="379"/>
    </row>
    <row r="46" spans="1:3" s="1" customFormat="1" ht="12" customHeight="1" thickBot="1" x14ac:dyDescent="0.25">
      <c r="A46" s="20" t="s">
        <v>23</v>
      </c>
      <c r="B46" s="21" t="s">
        <v>292</v>
      </c>
      <c r="C46" s="286">
        <f>SUM(C47:C51)</f>
        <v>0</v>
      </c>
    </row>
    <row r="47" spans="1:3" s="1" customFormat="1" ht="12" customHeight="1" x14ac:dyDescent="0.2">
      <c r="A47" s="15" t="s">
        <v>95</v>
      </c>
      <c r="B47" s="390" t="s">
        <v>296</v>
      </c>
      <c r="C47" s="430"/>
    </row>
    <row r="48" spans="1:3" s="1" customFormat="1" ht="12" customHeight="1" x14ac:dyDescent="0.2">
      <c r="A48" s="14" t="s">
        <v>96</v>
      </c>
      <c r="B48" s="391" t="s">
        <v>297</v>
      </c>
      <c r="C48" s="291"/>
    </row>
    <row r="49" spans="1:3" s="1" customFormat="1" ht="12" customHeight="1" x14ac:dyDescent="0.2">
      <c r="A49" s="14" t="s">
        <v>293</v>
      </c>
      <c r="B49" s="391" t="s">
        <v>298</v>
      </c>
      <c r="C49" s="291"/>
    </row>
    <row r="50" spans="1:3" s="1" customFormat="1" ht="12" customHeight="1" x14ac:dyDescent="0.2">
      <c r="A50" s="14" t="s">
        <v>294</v>
      </c>
      <c r="B50" s="391" t="s">
        <v>299</v>
      </c>
      <c r="C50" s="291"/>
    </row>
    <row r="51" spans="1:3" s="1" customFormat="1" ht="12" customHeight="1" thickBot="1" x14ac:dyDescent="0.25">
      <c r="A51" s="16" t="s">
        <v>295</v>
      </c>
      <c r="B51" s="283" t="s">
        <v>300</v>
      </c>
      <c r="C51" s="379"/>
    </row>
    <row r="52" spans="1:3" s="1" customFormat="1" ht="12" customHeight="1" thickBot="1" x14ac:dyDescent="0.25">
      <c r="A52" s="20" t="s">
        <v>182</v>
      </c>
      <c r="B52" s="21" t="s">
        <v>301</v>
      </c>
      <c r="C52" s="286">
        <f>SUM(C53:C55)</f>
        <v>0</v>
      </c>
    </row>
    <row r="53" spans="1:3" s="1" customFormat="1" ht="12" customHeight="1" x14ac:dyDescent="0.2">
      <c r="A53" s="15" t="s">
        <v>97</v>
      </c>
      <c r="B53" s="390" t="s">
        <v>302</v>
      </c>
      <c r="C53" s="289"/>
    </row>
    <row r="54" spans="1:3" s="1" customFormat="1" ht="12" customHeight="1" x14ac:dyDescent="0.2">
      <c r="A54" s="14" t="s">
        <v>98</v>
      </c>
      <c r="B54" s="391" t="s">
        <v>436</v>
      </c>
      <c r="C54" s="288"/>
    </row>
    <row r="55" spans="1:3" s="1" customFormat="1" ht="12" customHeight="1" x14ac:dyDescent="0.2">
      <c r="A55" s="14" t="s">
        <v>305</v>
      </c>
      <c r="B55" s="391" t="s">
        <v>303</v>
      </c>
      <c r="C55" s="288"/>
    </row>
    <row r="56" spans="1:3" s="1" customFormat="1" ht="12" customHeight="1" thickBot="1" x14ac:dyDescent="0.25">
      <c r="A56" s="16" t="s">
        <v>306</v>
      </c>
      <c r="B56" s="283" t="s">
        <v>304</v>
      </c>
      <c r="C56" s="290"/>
    </row>
    <row r="57" spans="1:3" s="1" customFormat="1" ht="12" customHeight="1" thickBot="1" x14ac:dyDescent="0.25">
      <c r="A57" s="20" t="s">
        <v>25</v>
      </c>
      <c r="B57" s="281" t="s">
        <v>307</v>
      </c>
      <c r="C57" s="286">
        <f>SUM(C58:C60)</f>
        <v>0</v>
      </c>
    </row>
    <row r="58" spans="1:3" s="1" customFormat="1" ht="12" customHeight="1" x14ac:dyDescent="0.2">
      <c r="A58" s="15" t="s">
        <v>183</v>
      </c>
      <c r="B58" s="390" t="s">
        <v>309</v>
      </c>
      <c r="C58" s="291"/>
    </row>
    <row r="59" spans="1:3" s="1" customFormat="1" ht="12" customHeight="1" x14ac:dyDescent="0.2">
      <c r="A59" s="14" t="s">
        <v>184</v>
      </c>
      <c r="B59" s="391" t="s">
        <v>437</v>
      </c>
      <c r="C59" s="291"/>
    </row>
    <row r="60" spans="1:3" s="1" customFormat="1" ht="12" customHeight="1" x14ac:dyDescent="0.2">
      <c r="A60" s="14" t="s">
        <v>229</v>
      </c>
      <c r="B60" s="391" t="s">
        <v>310</v>
      </c>
      <c r="C60" s="291"/>
    </row>
    <row r="61" spans="1:3" s="1" customFormat="1" ht="12" customHeight="1" thickBot="1" x14ac:dyDescent="0.25">
      <c r="A61" s="16" t="s">
        <v>308</v>
      </c>
      <c r="B61" s="283" t="s">
        <v>311</v>
      </c>
      <c r="C61" s="291"/>
    </row>
    <row r="62" spans="1:3" s="1" customFormat="1" ht="12" customHeight="1" thickBot="1" x14ac:dyDescent="0.25">
      <c r="A62" s="463" t="s">
        <v>488</v>
      </c>
      <c r="B62" s="21" t="s">
        <v>312</v>
      </c>
      <c r="C62" s="292">
        <f>+C5+C12+C19+C26+C34+C46+C52+C57</f>
        <v>0</v>
      </c>
    </row>
    <row r="63" spans="1:3" s="1" customFormat="1" ht="12" customHeight="1" thickBot="1" x14ac:dyDescent="0.25">
      <c r="A63" s="432" t="s">
        <v>313</v>
      </c>
      <c r="B63" s="281" t="s">
        <v>314</v>
      </c>
      <c r="C63" s="286">
        <f>SUM(C64:C66)</f>
        <v>0</v>
      </c>
    </row>
    <row r="64" spans="1:3" s="1" customFormat="1" ht="12" customHeight="1" x14ac:dyDescent="0.2">
      <c r="A64" s="15" t="s">
        <v>345</v>
      </c>
      <c r="B64" s="390" t="s">
        <v>315</v>
      </c>
      <c r="C64" s="291"/>
    </row>
    <row r="65" spans="1:3" s="1" customFormat="1" ht="12" customHeight="1" x14ac:dyDescent="0.2">
      <c r="A65" s="14" t="s">
        <v>354</v>
      </c>
      <c r="B65" s="391" t="s">
        <v>316</v>
      </c>
      <c r="C65" s="291"/>
    </row>
    <row r="66" spans="1:3" s="1" customFormat="1" ht="12" customHeight="1" thickBot="1" x14ac:dyDescent="0.25">
      <c r="A66" s="16" t="s">
        <v>355</v>
      </c>
      <c r="B66" s="457" t="s">
        <v>473</v>
      </c>
      <c r="C66" s="291"/>
    </row>
    <row r="67" spans="1:3" s="1" customFormat="1" ht="12" customHeight="1" thickBot="1" x14ac:dyDescent="0.25">
      <c r="A67" s="432" t="s">
        <v>318</v>
      </c>
      <c r="B67" s="281" t="s">
        <v>319</v>
      </c>
      <c r="C67" s="286">
        <f>SUM(C68:C71)</f>
        <v>0</v>
      </c>
    </row>
    <row r="68" spans="1:3" s="1" customFormat="1" ht="12" customHeight="1" x14ac:dyDescent="0.2">
      <c r="A68" s="15" t="s">
        <v>151</v>
      </c>
      <c r="B68" s="390" t="s">
        <v>320</v>
      </c>
      <c r="C68" s="291"/>
    </row>
    <row r="69" spans="1:3" s="1" customFormat="1" ht="12" customHeight="1" x14ac:dyDescent="0.2">
      <c r="A69" s="14" t="s">
        <v>152</v>
      </c>
      <c r="B69" s="391" t="s">
        <v>321</v>
      </c>
      <c r="C69" s="291"/>
    </row>
    <row r="70" spans="1:3" s="1" customFormat="1" ht="12" customHeight="1" x14ac:dyDescent="0.2">
      <c r="A70" s="14" t="s">
        <v>346</v>
      </c>
      <c r="B70" s="391" t="s">
        <v>322</v>
      </c>
      <c r="C70" s="291"/>
    </row>
    <row r="71" spans="1:3" s="1" customFormat="1" ht="12" customHeight="1" thickBot="1" x14ac:dyDescent="0.25">
      <c r="A71" s="16" t="s">
        <v>347</v>
      </c>
      <c r="B71" s="283" t="s">
        <v>323</v>
      </c>
      <c r="C71" s="291"/>
    </row>
    <row r="72" spans="1:3" s="1" customFormat="1" ht="12" customHeight="1" thickBot="1" x14ac:dyDescent="0.25">
      <c r="A72" s="432" t="s">
        <v>324</v>
      </c>
      <c r="B72" s="281" t="s">
        <v>325</v>
      </c>
      <c r="C72" s="286">
        <f>SUM(C73:C74)</f>
        <v>0</v>
      </c>
    </row>
    <row r="73" spans="1:3" s="1" customFormat="1" ht="12" customHeight="1" x14ac:dyDescent="0.2">
      <c r="A73" s="15" t="s">
        <v>348</v>
      </c>
      <c r="B73" s="390" t="s">
        <v>326</v>
      </c>
      <c r="C73" s="291"/>
    </row>
    <row r="74" spans="1:3" s="1" customFormat="1" ht="12" customHeight="1" thickBot="1" x14ac:dyDescent="0.25">
      <c r="A74" s="16" t="s">
        <v>349</v>
      </c>
      <c r="B74" s="283" t="s">
        <v>327</v>
      </c>
      <c r="C74" s="291"/>
    </row>
    <row r="75" spans="1:3" s="1" customFormat="1" ht="12" customHeight="1" thickBot="1" x14ac:dyDescent="0.25">
      <c r="A75" s="432" t="s">
        <v>328</v>
      </c>
      <c r="B75" s="281" t="s">
        <v>329</v>
      </c>
      <c r="C75" s="286">
        <f>SUM(C76:C79)</f>
        <v>0</v>
      </c>
    </row>
    <row r="76" spans="1:3" s="1" customFormat="1" ht="12" customHeight="1" x14ac:dyDescent="0.2">
      <c r="A76" s="15" t="s">
        <v>350</v>
      </c>
      <c r="B76" s="390" t="s">
        <v>330</v>
      </c>
      <c r="C76" s="291"/>
    </row>
    <row r="77" spans="1:3" s="1" customFormat="1" ht="12" customHeight="1" x14ac:dyDescent="0.2">
      <c r="A77" s="14" t="s">
        <v>351</v>
      </c>
      <c r="B77" s="391" t="s">
        <v>331</v>
      </c>
      <c r="C77" s="291"/>
    </row>
    <row r="78" spans="1:3" s="1" customFormat="1" ht="12" customHeight="1" x14ac:dyDescent="0.2">
      <c r="A78" s="16" t="s">
        <v>352</v>
      </c>
      <c r="B78" s="392" t="s">
        <v>556</v>
      </c>
      <c r="C78" s="291">
        <v>0</v>
      </c>
    </row>
    <row r="79" spans="1:3" s="1" customFormat="1" ht="12" customHeight="1" thickBot="1" x14ac:dyDescent="0.25">
      <c r="A79" s="16" t="s">
        <v>555</v>
      </c>
      <c r="B79" s="283" t="s">
        <v>332</v>
      </c>
      <c r="C79" s="291"/>
    </row>
    <row r="80" spans="1:3" s="1" customFormat="1" ht="12" customHeight="1" thickBot="1" x14ac:dyDescent="0.25">
      <c r="A80" s="432" t="s">
        <v>333</v>
      </c>
      <c r="B80" s="281" t="s">
        <v>353</v>
      </c>
      <c r="C80" s="286">
        <f>SUM(C81:C84)</f>
        <v>0</v>
      </c>
    </row>
    <row r="81" spans="1:3" s="1" customFormat="1" ht="12" customHeight="1" x14ac:dyDescent="0.2">
      <c r="A81" s="394" t="s">
        <v>334</v>
      </c>
      <c r="B81" s="390" t="s">
        <v>335</v>
      </c>
      <c r="C81" s="291"/>
    </row>
    <row r="82" spans="1:3" s="1" customFormat="1" ht="12" customHeight="1" x14ac:dyDescent="0.2">
      <c r="A82" s="395" t="s">
        <v>336</v>
      </c>
      <c r="B82" s="391" t="s">
        <v>337</v>
      </c>
      <c r="C82" s="291"/>
    </row>
    <row r="83" spans="1:3" s="1" customFormat="1" ht="12" customHeight="1" x14ac:dyDescent="0.2">
      <c r="A83" s="395" t="s">
        <v>338</v>
      </c>
      <c r="B83" s="391" t="s">
        <v>339</v>
      </c>
      <c r="C83" s="291"/>
    </row>
    <row r="84" spans="1:3" s="1" customFormat="1" ht="12" customHeight="1" thickBot="1" x14ac:dyDescent="0.25">
      <c r="A84" s="396" t="s">
        <v>340</v>
      </c>
      <c r="B84" s="283" t="s">
        <v>341</v>
      </c>
      <c r="C84" s="291"/>
    </row>
    <row r="85" spans="1:3" s="1" customFormat="1" ht="12" customHeight="1" thickBot="1" x14ac:dyDescent="0.25">
      <c r="A85" s="432" t="s">
        <v>342</v>
      </c>
      <c r="B85" s="281" t="s">
        <v>487</v>
      </c>
      <c r="C85" s="431"/>
    </row>
    <row r="86" spans="1:3" s="1" customFormat="1" ht="13.5" customHeight="1" thickBot="1" x14ac:dyDescent="0.25">
      <c r="A86" s="432" t="s">
        <v>344</v>
      </c>
      <c r="B86" s="281" t="s">
        <v>343</v>
      </c>
      <c r="C86" s="431"/>
    </row>
    <row r="87" spans="1:3" s="1" customFormat="1" ht="15.75" customHeight="1" thickBot="1" x14ac:dyDescent="0.25">
      <c r="A87" s="432" t="s">
        <v>356</v>
      </c>
      <c r="B87" s="397" t="s">
        <v>490</v>
      </c>
      <c r="C87" s="292">
        <f>+C63+C67+C72+C75+C80+C86+C85</f>
        <v>0</v>
      </c>
    </row>
    <row r="88" spans="1:3" s="1" customFormat="1" ht="16.5" customHeight="1" thickBot="1" x14ac:dyDescent="0.25">
      <c r="A88" s="433" t="s">
        <v>489</v>
      </c>
      <c r="B88" s="398" t="s">
        <v>491</v>
      </c>
      <c r="C88" s="292">
        <f>+C62+C87</f>
        <v>0</v>
      </c>
    </row>
    <row r="89" spans="1:3" s="1" customFormat="1" ht="83.25" customHeight="1" x14ac:dyDescent="0.2">
      <c r="A89" s="5"/>
      <c r="B89" s="6"/>
      <c r="C89" s="293"/>
    </row>
    <row r="90" spans="1:3" ht="16.5" customHeight="1" x14ac:dyDescent="0.25">
      <c r="A90" s="925" t="s">
        <v>47</v>
      </c>
      <c r="B90" s="925"/>
      <c r="C90" s="925"/>
    </row>
    <row r="91" spans="1:3" ht="16.5" customHeight="1" thickBot="1" x14ac:dyDescent="0.3">
      <c r="A91" s="926" t="s">
        <v>155</v>
      </c>
      <c r="B91" s="926"/>
      <c r="C91" s="140" t="s">
        <v>228</v>
      </c>
    </row>
    <row r="92" spans="1:3" ht="38.1" customHeight="1" thickBot="1" x14ac:dyDescent="0.3">
      <c r="A92" s="23" t="s">
        <v>70</v>
      </c>
      <c r="B92" s="24" t="s">
        <v>48</v>
      </c>
      <c r="C92" s="40" t="str">
        <f>+C3</f>
        <v>2024. évi előirányzat</v>
      </c>
    </row>
    <row r="93" spans="1:3" s="389" customFormat="1" ht="12" customHeight="1" thickBot="1" x14ac:dyDescent="0.25">
      <c r="A93" s="33" t="s">
        <v>499</v>
      </c>
      <c r="B93" s="34" t="s">
        <v>500</v>
      </c>
      <c r="C93" s="35" t="s">
        <v>501</v>
      </c>
    </row>
    <row r="94" spans="1:3" ht="12" customHeight="1" thickBot="1" x14ac:dyDescent="0.3">
      <c r="A94" s="22" t="s">
        <v>18</v>
      </c>
      <c r="B94" s="29" t="s">
        <v>449</v>
      </c>
      <c r="C94" s="285">
        <f>C95+C96+C97+C98+C99+C112</f>
        <v>0</v>
      </c>
    </row>
    <row r="95" spans="1:3" ht="12" customHeight="1" x14ac:dyDescent="0.25">
      <c r="A95" s="17" t="s">
        <v>99</v>
      </c>
      <c r="B95" s="10" t="s">
        <v>49</v>
      </c>
      <c r="C95" s="287"/>
    </row>
    <row r="96" spans="1:3" ht="12" customHeight="1" x14ac:dyDescent="0.25">
      <c r="A96" s="14" t="s">
        <v>100</v>
      </c>
      <c r="B96" s="8" t="s">
        <v>185</v>
      </c>
      <c r="C96" s="288"/>
    </row>
    <row r="97" spans="1:3" ht="12" customHeight="1" x14ac:dyDescent="0.25">
      <c r="A97" s="14" t="s">
        <v>101</v>
      </c>
      <c r="B97" s="8" t="s">
        <v>141</v>
      </c>
      <c r="C97" s="290"/>
    </row>
    <row r="98" spans="1:3" ht="12" customHeight="1" x14ac:dyDescent="0.25">
      <c r="A98" s="14" t="s">
        <v>102</v>
      </c>
      <c r="B98" s="11" t="s">
        <v>186</v>
      </c>
      <c r="C98" s="290"/>
    </row>
    <row r="99" spans="1:3" ht="12" customHeight="1" x14ac:dyDescent="0.25">
      <c r="A99" s="14" t="s">
        <v>113</v>
      </c>
      <c r="B99" s="19" t="s">
        <v>187</v>
      </c>
      <c r="C99" s="290"/>
    </row>
    <row r="100" spans="1:3" ht="12" customHeight="1" x14ac:dyDescent="0.25">
      <c r="A100" s="14" t="s">
        <v>103</v>
      </c>
      <c r="B100" s="8" t="s">
        <v>454</v>
      </c>
      <c r="C100" s="290"/>
    </row>
    <row r="101" spans="1:3" ht="12" customHeight="1" x14ac:dyDescent="0.25">
      <c r="A101" s="14" t="s">
        <v>104</v>
      </c>
      <c r="B101" s="145" t="s">
        <v>453</v>
      </c>
      <c r="C101" s="290"/>
    </row>
    <row r="102" spans="1:3" ht="12" customHeight="1" x14ac:dyDescent="0.25">
      <c r="A102" s="14" t="s">
        <v>114</v>
      </c>
      <c r="B102" s="145" t="s">
        <v>452</v>
      </c>
      <c r="C102" s="290"/>
    </row>
    <row r="103" spans="1:3" ht="12" customHeight="1" x14ac:dyDescent="0.25">
      <c r="A103" s="14" t="s">
        <v>115</v>
      </c>
      <c r="B103" s="143" t="s">
        <v>359</v>
      </c>
      <c r="C103" s="290"/>
    </row>
    <row r="104" spans="1:3" ht="12" customHeight="1" x14ac:dyDescent="0.25">
      <c r="A104" s="14" t="s">
        <v>116</v>
      </c>
      <c r="B104" s="144" t="s">
        <v>360</v>
      </c>
      <c r="C104" s="290"/>
    </row>
    <row r="105" spans="1:3" ht="12" customHeight="1" x14ac:dyDescent="0.25">
      <c r="A105" s="14" t="s">
        <v>117</v>
      </c>
      <c r="B105" s="144" t="s">
        <v>361</v>
      </c>
      <c r="C105" s="290"/>
    </row>
    <row r="106" spans="1:3" ht="12" customHeight="1" x14ac:dyDescent="0.25">
      <c r="A106" s="14" t="s">
        <v>119</v>
      </c>
      <c r="B106" s="143" t="s">
        <v>362</v>
      </c>
      <c r="C106" s="290"/>
    </row>
    <row r="107" spans="1:3" ht="12" customHeight="1" x14ac:dyDescent="0.25">
      <c r="A107" s="14" t="s">
        <v>188</v>
      </c>
      <c r="B107" s="143" t="s">
        <v>363</v>
      </c>
      <c r="C107" s="290"/>
    </row>
    <row r="108" spans="1:3" ht="12" customHeight="1" x14ac:dyDescent="0.25">
      <c r="A108" s="14" t="s">
        <v>357</v>
      </c>
      <c r="B108" s="144" t="s">
        <v>364</v>
      </c>
      <c r="C108" s="290"/>
    </row>
    <row r="109" spans="1:3" ht="12" customHeight="1" x14ac:dyDescent="0.25">
      <c r="A109" s="13" t="s">
        <v>358</v>
      </c>
      <c r="B109" s="145" t="s">
        <v>365</v>
      </c>
      <c r="C109" s="290"/>
    </row>
    <row r="110" spans="1:3" ht="12" customHeight="1" x14ac:dyDescent="0.25">
      <c r="A110" s="14" t="s">
        <v>450</v>
      </c>
      <c r="B110" s="145" t="s">
        <v>366</v>
      </c>
      <c r="C110" s="290"/>
    </row>
    <row r="111" spans="1:3" ht="12" customHeight="1" x14ac:dyDescent="0.25">
      <c r="A111" s="16" t="s">
        <v>451</v>
      </c>
      <c r="B111" s="145" t="s">
        <v>367</v>
      </c>
      <c r="C111" s="290"/>
    </row>
    <row r="112" spans="1:3" ht="12" customHeight="1" x14ac:dyDescent="0.25">
      <c r="A112" s="14" t="s">
        <v>455</v>
      </c>
      <c r="B112" s="11" t="s">
        <v>50</v>
      </c>
      <c r="C112" s="288"/>
    </row>
    <row r="113" spans="1:3" ht="12" customHeight="1" x14ac:dyDescent="0.25">
      <c r="A113" s="14" t="s">
        <v>456</v>
      </c>
      <c r="B113" s="8" t="s">
        <v>458</v>
      </c>
      <c r="C113" s="288"/>
    </row>
    <row r="114" spans="1:3" ht="12" customHeight="1" thickBot="1" x14ac:dyDescent="0.3">
      <c r="A114" s="18" t="s">
        <v>457</v>
      </c>
      <c r="B114" s="461" t="s">
        <v>459</v>
      </c>
      <c r="C114" s="294"/>
    </row>
    <row r="115" spans="1:3" ht="12" customHeight="1" thickBot="1" x14ac:dyDescent="0.3">
      <c r="A115" s="458" t="s">
        <v>19</v>
      </c>
      <c r="B115" s="459" t="s">
        <v>368</v>
      </c>
      <c r="C115" s="460">
        <f>+C116+C118+C120</f>
        <v>0</v>
      </c>
    </row>
    <row r="116" spans="1:3" ht="12" customHeight="1" x14ac:dyDescent="0.25">
      <c r="A116" s="15" t="s">
        <v>105</v>
      </c>
      <c r="B116" s="8" t="s">
        <v>227</v>
      </c>
      <c r="C116" s="289"/>
    </row>
    <row r="117" spans="1:3" ht="12" customHeight="1" x14ac:dyDescent="0.25">
      <c r="A117" s="15" t="s">
        <v>106</v>
      </c>
      <c r="B117" s="12" t="s">
        <v>372</v>
      </c>
      <c r="C117" s="289"/>
    </row>
    <row r="118" spans="1:3" ht="12" customHeight="1" x14ac:dyDescent="0.25">
      <c r="A118" s="15" t="s">
        <v>107</v>
      </c>
      <c r="B118" s="12" t="s">
        <v>189</v>
      </c>
      <c r="C118" s="288"/>
    </row>
    <row r="119" spans="1:3" ht="12" customHeight="1" x14ac:dyDescent="0.25">
      <c r="A119" s="15" t="s">
        <v>108</v>
      </c>
      <c r="B119" s="12" t="s">
        <v>373</v>
      </c>
      <c r="C119" s="262"/>
    </row>
    <row r="120" spans="1:3" ht="12" customHeight="1" x14ac:dyDescent="0.25">
      <c r="A120" s="15" t="s">
        <v>109</v>
      </c>
      <c r="B120" s="283" t="s">
        <v>230</v>
      </c>
      <c r="C120" s="262"/>
    </row>
    <row r="121" spans="1:3" ht="12" customHeight="1" x14ac:dyDescent="0.25">
      <c r="A121" s="15" t="s">
        <v>118</v>
      </c>
      <c r="B121" s="282" t="s">
        <v>438</v>
      </c>
      <c r="C121" s="262"/>
    </row>
    <row r="122" spans="1:3" ht="12" customHeight="1" x14ac:dyDescent="0.25">
      <c r="A122" s="15" t="s">
        <v>120</v>
      </c>
      <c r="B122" s="388" t="s">
        <v>378</v>
      </c>
      <c r="C122" s="262"/>
    </row>
    <row r="123" spans="1:3" x14ac:dyDescent="0.25">
      <c r="A123" s="15" t="s">
        <v>190</v>
      </c>
      <c r="B123" s="144" t="s">
        <v>361</v>
      </c>
      <c r="C123" s="262"/>
    </row>
    <row r="124" spans="1:3" ht="12" customHeight="1" x14ac:dyDescent="0.25">
      <c r="A124" s="15" t="s">
        <v>191</v>
      </c>
      <c r="B124" s="144" t="s">
        <v>377</v>
      </c>
      <c r="C124" s="262"/>
    </row>
    <row r="125" spans="1:3" ht="12" customHeight="1" x14ac:dyDescent="0.25">
      <c r="A125" s="15" t="s">
        <v>192</v>
      </c>
      <c r="B125" s="144" t="s">
        <v>376</v>
      </c>
      <c r="C125" s="262"/>
    </row>
    <row r="126" spans="1:3" ht="12" customHeight="1" x14ac:dyDescent="0.25">
      <c r="A126" s="15" t="s">
        <v>369</v>
      </c>
      <c r="B126" s="144" t="s">
        <v>364</v>
      </c>
      <c r="C126" s="262"/>
    </row>
    <row r="127" spans="1:3" ht="12" customHeight="1" x14ac:dyDescent="0.25">
      <c r="A127" s="15" t="s">
        <v>370</v>
      </c>
      <c r="B127" s="144" t="s">
        <v>375</v>
      </c>
      <c r="C127" s="262"/>
    </row>
    <row r="128" spans="1:3" ht="16.5" thickBot="1" x14ac:dyDescent="0.3">
      <c r="A128" s="13" t="s">
        <v>371</v>
      </c>
      <c r="B128" s="144" t="s">
        <v>374</v>
      </c>
      <c r="C128" s="263"/>
    </row>
    <row r="129" spans="1:3" ht="12" customHeight="1" thickBot="1" x14ac:dyDescent="0.3">
      <c r="A129" s="20" t="s">
        <v>20</v>
      </c>
      <c r="B129" s="128" t="s">
        <v>460</v>
      </c>
      <c r="C129" s="286">
        <f>+C94+C115</f>
        <v>0</v>
      </c>
    </row>
    <row r="130" spans="1:3" ht="12" customHeight="1" thickBot="1" x14ac:dyDescent="0.3">
      <c r="A130" s="20" t="s">
        <v>21</v>
      </c>
      <c r="B130" s="128" t="s">
        <v>461</v>
      </c>
      <c r="C130" s="286">
        <f>+C131+C132+C133</f>
        <v>0</v>
      </c>
    </row>
    <row r="131" spans="1:3" ht="12" customHeight="1" x14ac:dyDescent="0.25">
      <c r="A131" s="15" t="s">
        <v>269</v>
      </c>
      <c r="B131" s="12" t="s">
        <v>468</v>
      </c>
      <c r="C131" s="262"/>
    </row>
    <row r="132" spans="1:3" ht="12" customHeight="1" x14ac:dyDescent="0.25">
      <c r="A132" s="15" t="s">
        <v>272</v>
      </c>
      <c r="B132" s="12" t="s">
        <v>469</v>
      </c>
      <c r="C132" s="262"/>
    </row>
    <row r="133" spans="1:3" ht="12" customHeight="1" thickBot="1" x14ac:dyDescent="0.3">
      <c r="A133" s="13" t="s">
        <v>273</v>
      </c>
      <c r="B133" s="12" t="s">
        <v>470</v>
      </c>
      <c r="C133" s="262"/>
    </row>
    <row r="134" spans="1:3" ht="12" customHeight="1" thickBot="1" x14ac:dyDescent="0.3">
      <c r="A134" s="20" t="s">
        <v>22</v>
      </c>
      <c r="B134" s="128" t="s">
        <v>462</v>
      </c>
      <c r="C134" s="286">
        <f>SUM(C135:C140)</f>
        <v>0</v>
      </c>
    </row>
    <row r="135" spans="1:3" ht="12" customHeight="1" x14ac:dyDescent="0.25">
      <c r="A135" s="15" t="s">
        <v>92</v>
      </c>
      <c r="B135" s="9" t="s">
        <v>471</v>
      </c>
      <c r="C135" s="262"/>
    </row>
    <row r="136" spans="1:3" ht="12" customHeight="1" x14ac:dyDescent="0.25">
      <c r="A136" s="15" t="s">
        <v>93</v>
      </c>
      <c r="B136" s="9" t="s">
        <v>463</v>
      </c>
      <c r="C136" s="262"/>
    </row>
    <row r="137" spans="1:3" ht="12" customHeight="1" x14ac:dyDescent="0.25">
      <c r="A137" s="15" t="s">
        <v>94</v>
      </c>
      <c r="B137" s="9" t="s">
        <v>464</v>
      </c>
      <c r="C137" s="262"/>
    </row>
    <row r="138" spans="1:3" ht="12" customHeight="1" x14ac:dyDescent="0.25">
      <c r="A138" s="15" t="s">
        <v>177</v>
      </c>
      <c r="B138" s="9" t="s">
        <v>465</v>
      </c>
      <c r="C138" s="262"/>
    </row>
    <row r="139" spans="1:3" ht="12" customHeight="1" x14ac:dyDescent="0.25">
      <c r="A139" s="15" t="s">
        <v>178</v>
      </c>
      <c r="B139" s="9" t="s">
        <v>466</v>
      </c>
      <c r="C139" s="262"/>
    </row>
    <row r="140" spans="1:3" ht="12" customHeight="1" thickBot="1" x14ac:dyDescent="0.3">
      <c r="A140" s="13" t="s">
        <v>179</v>
      </c>
      <c r="B140" s="9" t="s">
        <v>467</v>
      </c>
      <c r="C140" s="262"/>
    </row>
    <row r="141" spans="1:3" ht="12" customHeight="1" thickBot="1" x14ac:dyDescent="0.3">
      <c r="A141" s="20" t="s">
        <v>23</v>
      </c>
      <c r="B141" s="128" t="s">
        <v>475</v>
      </c>
      <c r="C141" s="292">
        <f>+C142+C143+C144+C145</f>
        <v>0</v>
      </c>
    </row>
    <row r="142" spans="1:3" ht="12" customHeight="1" x14ac:dyDescent="0.25">
      <c r="A142" s="15" t="s">
        <v>95</v>
      </c>
      <c r="B142" s="9" t="s">
        <v>379</v>
      </c>
      <c r="C142" s="262"/>
    </row>
    <row r="143" spans="1:3" ht="12" customHeight="1" x14ac:dyDescent="0.25">
      <c r="A143" s="15" t="s">
        <v>96</v>
      </c>
      <c r="B143" s="9" t="s">
        <v>380</v>
      </c>
      <c r="C143" s="262"/>
    </row>
    <row r="144" spans="1:3" ht="12" customHeight="1" x14ac:dyDescent="0.25">
      <c r="A144" s="15" t="s">
        <v>293</v>
      </c>
      <c r="B144" s="9" t="s">
        <v>476</v>
      </c>
      <c r="C144" s="262"/>
    </row>
    <row r="145" spans="1:9" ht="12" customHeight="1" thickBot="1" x14ac:dyDescent="0.3">
      <c r="A145" s="13" t="s">
        <v>294</v>
      </c>
      <c r="B145" s="7" t="s">
        <v>399</v>
      </c>
      <c r="C145" s="262"/>
    </row>
    <row r="146" spans="1:9" ht="12" customHeight="1" thickBot="1" x14ac:dyDescent="0.3">
      <c r="A146" s="20" t="s">
        <v>24</v>
      </c>
      <c r="B146" s="128" t="s">
        <v>477</v>
      </c>
      <c r="C146" s="295">
        <f>SUM(C147:C151)</f>
        <v>0</v>
      </c>
    </row>
    <row r="147" spans="1:9" ht="12" customHeight="1" x14ac:dyDescent="0.25">
      <c r="A147" s="15" t="s">
        <v>97</v>
      </c>
      <c r="B147" s="9" t="s">
        <v>472</v>
      </c>
      <c r="C147" s="262"/>
    </row>
    <row r="148" spans="1:9" ht="12" customHeight="1" x14ac:dyDescent="0.25">
      <c r="A148" s="15" t="s">
        <v>98</v>
      </c>
      <c r="B148" s="9" t="s">
        <v>479</v>
      </c>
      <c r="C148" s="262"/>
    </row>
    <row r="149" spans="1:9" ht="12" customHeight="1" x14ac:dyDescent="0.25">
      <c r="A149" s="15" t="s">
        <v>305</v>
      </c>
      <c r="B149" s="9" t="s">
        <v>474</v>
      </c>
      <c r="C149" s="262"/>
    </row>
    <row r="150" spans="1:9" ht="12" customHeight="1" x14ac:dyDescent="0.25">
      <c r="A150" s="15" t="s">
        <v>306</v>
      </c>
      <c r="B150" s="9" t="s">
        <v>480</v>
      </c>
      <c r="C150" s="262"/>
    </row>
    <row r="151" spans="1:9" ht="12" customHeight="1" thickBot="1" x14ac:dyDescent="0.3">
      <c r="A151" s="15" t="s">
        <v>478</v>
      </c>
      <c r="B151" s="9" t="s">
        <v>481</v>
      </c>
      <c r="C151" s="262"/>
    </row>
    <row r="152" spans="1:9" ht="12" customHeight="1" thickBot="1" x14ac:dyDescent="0.3">
      <c r="A152" s="20" t="s">
        <v>25</v>
      </c>
      <c r="B152" s="128" t="s">
        <v>482</v>
      </c>
      <c r="C152" s="462"/>
    </row>
    <row r="153" spans="1:9" ht="12" customHeight="1" thickBot="1" x14ac:dyDescent="0.3">
      <c r="A153" s="20" t="s">
        <v>26</v>
      </c>
      <c r="B153" s="128" t="s">
        <v>483</v>
      </c>
      <c r="C153" s="462"/>
    </row>
    <row r="154" spans="1:9" ht="15" customHeight="1" thickBot="1" x14ac:dyDescent="0.3">
      <c r="A154" s="20" t="s">
        <v>27</v>
      </c>
      <c r="B154" s="128" t="s">
        <v>485</v>
      </c>
      <c r="C154" s="399">
        <f>+C130+C134+C141+C146+C152+C153</f>
        <v>0</v>
      </c>
      <c r="F154" s="400"/>
      <c r="G154" s="401"/>
      <c r="H154" s="401"/>
      <c r="I154" s="401"/>
    </row>
    <row r="155" spans="1:9" s="1" customFormat="1" ht="12.95" customHeight="1" thickBot="1" x14ac:dyDescent="0.25">
      <c r="A155" s="284" t="s">
        <v>28</v>
      </c>
      <c r="B155" s="363" t="s">
        <v>484</v>
      </c>
      <c r="C155" s="399">
        <f>+C129+C154</f>
        <v>0</v>
      </c>
    </row>
    <row r="156" spans="1:9" ht="7.5" customHeight="1" x14ac:dyDescent="0.25"/>
    <row r="157" spans="1:9" x14ac:dyDescent="0.25">
      <c r="A157" s="924" t="s">
        <v>381</v>
      </c>
      <c r="B157" s="924"/>
      <c r="C157" s="924"/>
    </row>
    <row r="158" spans="1:9" ht="15" customHeight="1" thickBot="1" x14ac:dyDescent="0.3">
      <c r="A158" s="921" t="s">
        <v>156</v>
      </c>
      <c r="B158" s="921"/>
      <c r="C158" s="296" t="s">
        <v>228</v>
      </c>
    </row>
    <row r="159" spans="1:9" ht="13.5" customHeight="1" thickBot="1" x14ac:dyDescent="0.3">
      <c r="A159" s="20">
        <v>1</v>
      </c>
      <c r="B159" s="28" t="s">
        <v>486</v>
      </c>
      <c r="C159" s="286">
        <f>+C62-C129</f>
        <v>0</v>
      </c>
    </row>
    <row r="160" spans="1:9" ht="27.75" customHeight="1" thickBot="1" x14ac:dyDescent="0.3">
      <c r="A160" s="20" t="s">
        <v>19</v>
      </c>
      <c r="B160" s="28" t="s">
        <v>492</v>
      </c>
      <c r="C160" s="286">
        <f>+C87-C154</f>
        <v>0</v>
      </c>
    </row>
  </sheetData>
  <mergeCells count="6">
    <mergeCell ref="A157:C157"/>
    <mergeCell ref="A158:B158"/>
    <mergeCell ref="A1:C1"/>
    <mergeCell ref="A2:B2"/>
    <mergeCell ref="A90:C90"/>
    <mergeCell ref="A91:B91"/>
  </mergeCells>
  <phoneticPr fontId="30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71" fitToHeight="2" orientation="portrait" r:id="rId1"/>
  <headerFooter alignWithMargins="0">
    <oddHeader>&amp;C&amp;"Times New Roman CE,Félkövér"&amp;12
..............................Önkormányzat
2015. ÉVI KÖLTSÉGVETÉS
ÖNKÉNT VÁLLALT FELADATAINAK MÉRLEGE
&amp;R&amp;"Times New Roman CE,Félkövér dőlt"&amp;11 1.3. melléklet a ........./2015. (.......) önkormányzati rendelethez</oddHeader>
  </headerFooter>
  <rowBreaks count="1" manualBreakCount="1">
    <brk id="89" max="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I159"/>
  <sheetViews>
    <sheetView zoomScale="130" zoomScaleNormal="130" zoomScaleSheetLayoutView="100" workbookViewId="0">
      <selection activeCell="H29" sqref="H29"/>
    </sheetView>
  </sheetViews>
  <sheetFormatPr defaultColWidth="9.33203125" defaultRowHeight="15.75" x14ac:dyDescent="0.25"/>
  <cols>
    <col min="1" max="1" width="9.5" style="39" customWidth="1"/>
    <col min="2" max="2" width="91.6640625" style="39" customWidth="1"/>
    <col min="3" max="3" width="21.6640625" style="364" customWidth="1"/>
    <col min="4" max="4" width="9" style="39" customWidth="1"/>
    <col min="5" max="16384" width="9.33203125" style="39"/>
  </cols>
  <sheetData>
    <row r="1" spans="1:3" ht="15.95" customHeight="1" x14ac:dyDescent="0.25">
      <c r="A1" s="925" t="s">
        <v>15</v>
      </c>
      <c r="B1" s="925"/>
      <c r="C1" s="925"/>
    </row>
    <row r="2" spans="1:3" ht="15.95" customHeight="1" thickBot="1" x14ac:dyDescent="0.3">
      <c r="A2" s="921" t="s">
        <v>154</v>
      </c>
      <c r="B2" s="921"/>
      <c r="C2" s="296" t="s">
        <v>228</v>
      </c>
    </row>
    <row r="3" spans="1:3" ht="38.1" customHeight="1" thickBot="1" x14ac:dyDescent="0.3">
      <c r="A3" s="23" t="s">
        <v>70</v>
      </c>
      <c r="B3" s="24" t="s">
        <v>17</v>
      </c>
      <c r="C3" s="40" t="str">
        <f>+CONCATENATE(LEFT(ÖSSZEFÜGGÉSEK!A5,4),". évi előirányzat")</f>
        <v>2024. évi előirányzat</v>
      </c>
    </row>
    <row r="4" spans="1:3" s="389" customFormat="1" ht="12" customHeight="1" thickBot="1" x14ac:dyDescent="0.25">
      <c r="A4" s="384" t="s">
        <v>499</v>
      </c>
      <c r="B4" s="385" t="s">
        <v>500</v>
      </c>
      <c r="C4" s="386" t="s">
        <v>501</v>
      </c>
    </row>
    <row r="5" spans="1:3" s="1" customFormat="1" ht="12" customHeight="1" thickBot="1" x14ac:dyDescent="0.25">
      <c r="A5" s="20" t="s">
        <v>18</v>
      </c>
      <c r="B5" s="21" t="s">
        <v>253</v>
      </c>
      <c r="C5" s="286">
        <f>+C6+C7+C8+C9+C10+C11</f>
        <v>0</v>
      </c>
    </row>
    <row r="6" spans="1:3" s="1" customFormat="1" ht="12" customHeight="1" x14ac:dyDescent="0.2">
      <c r="A6" s="15" t="s">
        <v>99</v>
      </c>
      <c r="B6" s="390" t="s">
        <v>254</v>
      </c>
      <c r="C6" s="289"/>
    </row>
    <row r="7" spans="1:3" s="1" customFormat="1" ht="12" customHeight="1" x14ac:dyDescent="0.2">
      <c r="A7" s="14" t="s">
        <v>100</v>
      </c>
      <c r="B7" s="391" t="s">
        <v>255</v>
      </c>
      <c r="C7" s="288"/>
    </row>
    <row r="8" spans="1:3" s="1" customFormat="1" ht="12" customHeight="1" x14ac:dyDescent="0.2">
      <c r="A8" s="14" t="s">
        <v>101</v>
      </c>
      <c r="B8" s="391" t="s">
        <v>256</v>
      </c>
      <c r="C8" s="288"/>
    </row>
    <row r="9" spans="1:3" s="1" customFormat="1" ht="12" customHeight="1" x14ac:dyDescent="0.2">
      <c r="A9" s="14" t="s">
        <v>102</v>
      </c>
      <c r="B9" s="391" t="s">
        <v>257</v>
      </c>
      <c r="C9" s="288"/>
    </row>
    <row r="10" spans="1:3" s="1" customFormat="1" ht="12" customHeight="1" x14ac:dyDescent="0.2">
      <c r="A10" s="14" t="s">
        <v>150</v>
      </c>
      <c r="B10" s="282" t="s">
        <v>441</v>
      </c>
      <c r="C10" s="288"/>
    </row>
    <row r="11" spans="1:3" s="1" customFormat="1" ht="12" customHeight="1" thickBot="1" x14ac:dyDescent="0.25">
      <c r="A11" s="16" t="s">
        <v>103</v>
      </c>
      <c r="B11" s="283" t="s">
        <v>442</v>
      </c>
      <c r="C11" s="288"/>
    </row>
    <row r="12" spans="1:3" s="1" customFormat="1" ht="12" customHeight="1" thickBot="1" x14ac:dyDescent="0.25">
      <c r="A12" s="20" t="s">
        <v>19</v>
      </c>
      <c r="B12" s="281" t="s">
        <v>258</v>
      </c>
      <c r="C12" s="286">
        <f>+C13+C14+C15+C16+C17</f>
        <v>0</v>
      </c>
    </row>
    <row r="13" spans="1:3" s="1" customFormat="1" ht="12" customHeight="1" x14ac:dyDescent="0.2">
      <c r="A13" s="15" t="s">
        <v>105</v>
      </c>
      <c r="B13" s="390" t="s">
        <v>259</v>
      </c>
      <c r="C13" s="289"/>
    </row>
    <row r="14" spans="1:3" s="1" customFormat="1" ht="12" customHeight="1" x14ac:dyDescent="0.2">
      <c r="A14" s="14" t="s">
        <v>106</v>
      </c>
      <c r="B14" s="391" t="s">
        <v>260</v>
      </c>
      <c r="C14" s="288"/>
    </row>
    <row r="15" spans="1:3" s="1" customFormat="1" ht="12" customHeight="1" x14ac:dyDescent="0.2">
      <c r="A15" s="14" t="s">
        <v>107</v>
      </c>
      <c r="B15" s="391" t="s">
        <v>432</v>
      </c>
      <c r="C15" s="288"/>
    </row>
    <row r="16" spans="1:3" s="1" customFormat="1" ht="12" customHeight="1" x14ac:dyDescent="0.2">
      <c r="A16" s="14" t="s">
        <v>108</v>
      </c>
      <c r="B16" s="391" t="s">
        <v>433</v>
      </c>
      <c r="C16" s="288"/>
    </row>
    <row r="17" spans="1:3" s="1" customFormat="1" ht="12" customHeight="1" x14ac:dyDescent="0.2">
      <c r="A17" s="14" t="s">
        <v>109</v>
      </c>
      <c r="B17" s="391" t="s">
        <v>261</v>
      </c>
      <c r="C17" s="288"/>
    </row>
    <row r="18" spans="1:3" s="1" customFormat="1" ht="12" customHeight="1" thickBot="1" x14ac:dyDescent="0.25">
      <c r="A18" s="16" t="s">
        <v>118</v>
      </c>
      <c r="B18" s="283" t="s">
        <v>262</v>
      </c>
      <c r="C18" s="290"/>
    </row>
    <row r="19" spans="1:3" s="1" customFormat="1" ht="12" customHeight="1" thickBot="1" x14ac:dyDescent="0.25">
      <c r="A19" s="20" t="s">
        <v>20</v>
      </c>
      <c r="B19" s="21" t="s">
        <v>263</v>
      </c>
      <c r="C19" s="286">
        <f>+C20+C21+C22+C23+C24</f>
        <v>0</v>
      </c>
    </row>
    <row r="20" spans="1:3" s="1" customFormat="1" ht="12" customHeight="1" x14ac:dyDescent="0.2">
      <c r="A20" s="15" t="s">
        <v>88</v>
      </c>
      <c r="B20" s="390" t="s">
        <v>264</v>
      </c>
      <c r="C20" s="289"/>
    </row>
    <row r="21" spans="1:3" s="1" customFormat="1" ht="12" customHeight="1" x14ac:dyDescent="0.2">
      <c r="A21" s="14" t="s">
        <v>89</v>
      </c>
      <c r="B21" s="391" t="s">
        <v>265</v>
      </c>
      <c r="C21" s="288"/>
    </row>
    <row r="22" spans="1:3" s="1" customFormat="1" ht="12" customHeight="1" x14ac:dyDescent="0.2">
      <c r="A22" s="14" t="s">
        <v>90</v>
      </c>
      <c r="B22" s="391" t="s">
        <v>434</v>
      </c>
      <c r="C22" s="288"/>
    </row>
    <row r="23" spans="1:3" s="1" customFormat="1" ht="12" customHeight="1" x14ac:dyDescent="0.2">
      <c r="A23" s="14" t="s">
        <v>91</v>
      </c>
      <c r="B23" s="391" t="s">
        <v>435</v>
      </c>
      <c r="C23" s="288"/>
    </row>
    <row r="24" spans="1:3" s="1" customFormat="1" ht="12" customHeight="1" x14ac:dyDescent="0.2">
      <c r="A24" s="14" t="s">
        <v>173</v>
      </c>
      <c r="B24" s="391" t="s">
        <v>266</v>
      </c>
      <c r="C24" s="288"/>
    </row>
    <row r="25" spans="1:3" s="1" customFormat="1" ht="12" customHeight="1" thickBot="1" x14ac:dyDescent="0.25">
      <c r="A25" s="16" t="s">
        <v>174</v>
      </c>
      <c r="B25" s="392" t="s">
        <v>267</v>
      </c>
      <c r="C25" s="290"/>
    </row>
    <row r="26" spans="1:3" s="1" customFormat="1" ht="12" customHeight="1" thickBot="1" x14ac:dyDescent="0.25">
      <c r="A26" s="20" t="s">
        <v>175</v>
      </c>
      <c r="B26" s="21" t="s">
        <v>268</v>
      </c>
      <c r="C26" s="292">
        <f>+C27+C31+C32+C33</f>
        <v>0</v>
      </c>
    </row>
    <row r="27" spans="1:3" s="1" customFormat="1" ht="12" customHeight="1" x14ac:dyDescent="0.2">
      <c r="A27" s="15" t="s">
        <v>269</v>
      </c>
      <c r="B27" s="390" t="s">
        <v>448</v>
      </c>
      <c r="C27" s="387">
        <f>+C28+C29+C30</f>
        <v>0</v>
      </c>
    </row>
    <row r="28" spans="1:3" s="1" customFormat="1" ht="12" customHeight="1" x14ac:dyDescent="0.2">
      <c r="A28" s="14" t="s">
        <v>270</v>
      </c>
      <c r="B28" s="391" t="s">
        <v>275</v>
      </c>
      <c r="C28" s="288"/>
    </row>
    <row r="29" spans="1:3" s="1" customFormat="1" ht="12" customHeight="1" x14ac:dyDescent="0.2">
      <c r="A29" s="14" t="s">
        <v>271</v>
      </c>
      <c r="B29" s="391" t="s">
        <v>276</v>
      </c>
      <c r="C29" s="288"/>
    </row>
    <row r="30" spans="1:3" s="1" customFormat="1" ht="12" customHeight="1" x14ac:dyDescent="0.2">
      <c r="A30" s="14" t="s">
        <v>446</v>
      </c>
      <c r="B30" s="456" t="s">
        <v>447</v>
      </c>
      <c r="C30" s="288"/>
    </row>
    <row r="31" spans="1:3" s="1" customFormat="1" ht="12" customHeight="1" x14ac:dyDescent="0.2">
      <c r="A31" s="14" t="s">
        <v>272</v>
      </c>
      <c r="B31" s="391" t="s">
        <v>277</v>
      </c>
      <c r="C31" s="288"/>
    </row>
    <row r="32" spans="1:3" s="1" customFormat="1" ht="12" customHeight="1" x14ac:dyDescent="0.2">
      <c r="A32" s="14" t="s">
        <v>273</v>
      </c>
      <c r="B32" s="391" t="s">
        <v>278</v>
      </c>
      <c r="C32" s="288"/>
    </row>
    <row r="33" spans="1:3" s="1" customFormat="1" ht="12" customHeight="1" thickBot="1" x14ac:dyDescent="0.25">
      <c r="A33" s="16" t="s">
        <v>274</v>
      </c>
      <c r="B33" s="392" t="s">
        <v>279</v>
      </c>
      <c r="C33" s="290"/>
    </row>
    <row r="34" spans="1:3" s="1" customFormat="1" ht="12" customHeight="1" thickBot="1" x14ac:dyDescent="0.25">
      <c r="A34" s="20" t="s">
        <v>22</v>
      </c>
      <c r="B34" s="21" t="s">
        <v>443</v>
      </c>
      <c r="C34" s="286">
        <f>SUM(C35:C45)</f>
        <v>0</v>
      </c>
    </row>
    <row r="35" spans="1:3" s="1" customFormat="1" ht="12" customHeight="1" x14ac:dyDescent="0.2">
      <c r="A35" s="15" t="s">
        <v>92</v>
      </c>
      <c r="B35" s="390" t="s">
        <v>282</v>
      </c>
      <c r="C35" s="289"/>
    </row>
    <row r="36" spans="1:3" s="1" customFormat="1" ht="12" customHeight="1" x14ac:dyDescent="0.2">
      <c r="A36" s="14" t="s">
        <v>93</v>
      </c>
      <c r="B36" s="391" t="s">
        <v>283</v>
      </c>
      <c r="C36" s="288"/>
    </row>
    <row r="37" spans="1:3" s="1" customFormat="1" ht="12" customHeight="1" x14ac:dyDescent="0.2">
      <c r="A37" s="14" t="s">
        <v>94</v>
      </c>
      <c r="B37" s="391" t="s">
        <v>284</v>
      </c>
      <c r="C37" s="288"/>
    </row>
    <row r="38" spans="1:3" s="1" customFormat="1" ht="12" customHeight="1" x14ac:dyDescent="0.2">
      <c r="A38" s="14" t="s">
        <v>177</v>
      </c>
      <c r="B38" s="391" t="s">
        <v>285</v>
      </c>
      <c r="C38" s="288"/>
    </row>
    <row r="39" spans="1:3" s="1" customFormat="1" ht="12" customHeight="1" x14ac:dyDescent="0.2">
      <c r="A39" s="14" t="s">
        <v>178</v>
      </c>
      <c r="B39" s="391" t="s">
        <v>286</v>
      </c>
      <c r="C39" s="288"/>
    </row>
    <row r="40" spans="1:3" s="1" customFormat="1" ht="12" customHeight="1" x14ac:dyDescent="0.2">
      <c r="A40" s="14" t="s">
        <v>179</v>
      </c>
      <c r="B40" s="391" t="s">
        <v>287</v>
      </c>
      <c r="C40" s="288"/>
    </row>
    <row r="41" spans="1:3" s="1" customFormat="1" ht="12" customHeight="1" x14ac:dyDescent="0.2">
      <c r="A41" s="14" t="s">
        <v>180</v>
      </c>
      <c r="B41" s="391" t="s">
        <v>288</v>
      </c>
      <c r="C41" s="288"/>
    </row>
    <row r="42" spans="1:3" s="1" customFormat="1" ht="12" customHeight="1" x14ac:dyDescent="0.2">
      <c r="A42" s="14" t="s">
        <v>181</v>
      </c>
      <c r="B42" s="391" t="s">
        <v>289</v>
      </c>
      <c r="C42" s="288"/>
    </row>
    <row r="43" spans="1:3" s="1" customFormat="1" ht="12" customHeight="1" x14ac:dyDescent="0.2">
      <c r="A43" s="14" t="s">
        <v>280</v>
      </c>
      <c r="B43" s="391" t="s">
        <v>290</v>
      </c>
      <c r="C43" s="291"/>
    </row>
    <row r="44" spans="1:3" s="1" customFormat="1" ht="12" customHeight="1" x14ac:dyDescent="0.2">
      <c r="A44" s="16" t="s">
        <v>281</v>
      </c>
      <c r="B44" s="392" t="s">
        <v>445</v>
      </c>
      <c r="C44" s="379"/>
    </row>
    <row r="45" spans="1:3" s="1" customFormat="1" ht="12" customHeight="1" thickBot="1" x14ac:dyDescent="0.25">
      <c r="A45" s="16" t="s">
        <v>444</v>
      </c>
      <c r="B45" s="283" t="s">
        <v>291</v>
      </c>
      <c r="C45" s="379"/>
    </row>
    <row r="46" spans="1:3" s="1" customFormat="1" ht="12" customHeight="1" thickBot="1" x14ac:dyDescent="0.25">
      <c r="A46" s="20" t="s">
        <v>23</v>
      </c>
      <c r="B46" s="21" t="s">
        <v>292</v>
      </c>
      <c r="C46" s="286">
        <f>SUM(C47:C51)</f>
        <v>0</v>
      </c>
    </row>
    <row r="47" spans="1:3" s="1" customFormat="1" ht="12" customHeight="1" x14ac:dyDescent="0.2">
      <c r="A47" s="15" t="s">
        <v>95</v>
      </c>
      <c r="B47" s="390" t="s">
        <v>296</v>
      </c>
      <c r="C47" s="430"/>
    </row>
    <row r="48" spans="1:3" s="1" customFormat="1" ht="12" customHeight="1" x14ac:dyDescent="0.2">
      <c r="A48" s="14" t="s">
        <v>96</v>
      </c>
      <c r="B48" s="391" t="s">
        <v>297</v>
      </c>
      <c r="C48" s="291"/>
    </row>
    <row r="49" spans="1:3" s="1" customFormat="1" ht="12" customHeight="1" x14ac:dyDescent="0.2">
      <c r="A49" s="14" t="s">
        <v>293</v>
      </c>
      <c r="B49" s="391" t="s">
        <v>298</v>
      </c>
      <c r="C49" s="291"/>
    </row>
    <row r="50" spans="1:3" s="1" customFormat="1" ht="12" customHeight="1" x14ac:dyDescent="0.2">
      <c r="A50" s="14" t="s">
        <v>294</v>
      </c>
      <c r="B50" s="391" t="s">
        <v>299</v>
      </c>
      <c r="C50" s="291"/>
    </row>
    <row r="51" spans="1:3" s="1" customFormat="1" ht="12" customHeight="1" thickBot="1" x14ac:dyDescent="0.25">
      <c r="A51" s="16" t="s">
        <v>295</v>
      </c>
      <c r="B51" s="283" t="s">
        <v>300</v>
      </c>
      <c r="C51" s="379"/>
    </row>
    <row r="52" spans="1:3" s="1" customFormat="1" ht="12" customHeight="1" thickBot="1" x14ac:dyDescent="0.25">
      <c r="A52" s="20" t="s">
        <v>182</v>
      </c>
      <c r="B52" s="21" t="s">
        <v>301</v>
      </c>
      <c r="C52" s="286">
        <f>SUM(C53:C55)</f>
        <v>0</v>
      </c>
    </row>
    <row r="53" spans="1:3" s="1" customFormat="1" ht="12" customHeight="1" x14ac:dyDescent="0.2">
      <c r="A53" s="15" t="s">
        <v>97</v>
      </c>
      <c r="B53" s="390" t="s">
        <v>302</v>
      </c>
      <c r="C53" s="289"/>
    </row>
    <row r="54" spans="1:3" s="1" customFormat="1" ht="12" customHeight="1" x14ac:dyDescent="0.2">
      <c r="A54" s="14" t="s">
        <v>98</v>
      </c>
      <c r="B54" s="391" t="s">
        <v>436</v>
      </c>
      <c r="C54" s="288"/>
    </row>
    <row r="55" spans="1:3" s="1" customFormat="1" ht="12" customHeight="1" x14ac:dyDescent="0.2">
      <c r="A55" s="14" t="s">
        <v>305</v>
      </c>
      <c r="B55" s="391" t="s">
        <v>303</v>
      </c>
      <c r="C55" s="288"/>
    </row>
    <row r="56" spans="1:3" s="1" customFormat="1" ht="12" customHeight="1" thickBot="1" x14ac:dyDescent="0.25">
      <c r="A56" s="16" t="s">
        <v>306</v>
      </c>
      <c r="B56" s="283" t="s">
        <v>304</v>
      </c>
      <c r="C56" s="290"/>
    </row>
    <row r="57" spans="1:3" s="1" customFormat="1" ht="12" customHeight="1" thickBot="1" x14ac:dyDescent="0.25">
      <c r="A57" s="20" t="s">
        <v>25</v>
      </c>
      <c r="B57" s="281" t="s">
        <v>307</v>
      </c>
      <c r="C57" s="286">
        <f>SUM(C58:C60)</f>
        <v>0</v>
      </c>
    </row>
    <row r="58" spans="1:3" s="1" customFormat="1" ht="12" customHeight="1" x14ac:dyDescent="0.2">
      <c r="A58" s="15" t="s">
        <v>183</v>
      </c>
      <c r="B58" s="390" t="s">
        <v>309</v>
      </c>
      <c r="C58" s="291"/>
    </row>
    <row r="59" spans="1:3" s="1" customFormat="1" ht="12" customHeight="1" x14ac:dyDescent="0.2">
      <c r="A59" s="14" t="s">
        <v>184</v>
      </c>
      <c r="B59" s="391" t="s">
        <v>437</v>
      </c>
      <c r="C59" s="291"/>
    </row>
    <row r="60" spans="1:3" s="1" customFormat="1" ht="12" customHeight="1" x14ac:dyDescent="0.2">
      <c r="A60" s="14" t="s">
        <v>229</v>
      </c>
      <c r="B60" s="391" t="s">
        <v>310</v>
      </c>
      <c r="C60" s="291"/>
    </row>
    <row r="61" spans="1:3" s="1" customFormat="1" ht="12" customHeight="1" thickBot="1" x14ac:dyDescent="0.25">
      <c r="A61" s="16" t="s">
        <v>308</v>
      </c>
      <c r="B61" s="283" t="s">
        <v>311</v>
      </c>
      <c r="C61" s="291"/>
    </row>
    <row r="62" spans="1:3" s="1" customFormat="1" ht="12" customHeight="1" thickBot="1" x14ac:dyDescent="0.25">
      <c r="A62" s="463" t="s">
        <v>488</v>
      </c>
      <c r="B62" s="21" t="s">
        <v>312</v>
      </c>
      <c r="C62" s="292">
        <f>+C5+C12+C19+C26+C34+C46+C52+C57</f>
        <v>0</v>
      </c>
    </row>
    <row r="63" spans="1:3" s="1" customFormat="1" ht="12" customHeight="1" thickBot="1" x14ac:dyDescent="0.25">
      <c r="A63" s="432" t="s">
        <v>313</v>
      </c>
      <c r="B63" s="281" t="s">
        <v>314</v>
      </c>
      <c r="C63" s="286">
        <f>SUM(C64:C66)</f>
        <v>0</v>
      </c>
    </row>
    <row r="64" spans="1:3" s="1" customFormat="1" ht="12" customHeight="1" x14ac:dyDescent="0.2">
      <c r="A64" s="15" t="s">
        <v>345</v>
      </c>
      <c r="B64" s="390" t="s">
        <v>315</v>
      </c>
      <c r="C64" s="291"/>
    </row>
    <row r="65" spans="1:3" s="1" customFormat="1" ht="12" customHeight="1" x14ac:dyDescent="0.2">
      <c r="A65" s="14" t="s">
        <v>354</v>
      </c>
      <c r="B65" s="391" t="s">
        <v>316</v>
      </c>
      <c r="C65" s="291"/>
    </row>
    <row r="66" spans="1:3" s="1" customFormat="1" ht="12" customHeight="1" thickBot="1" x14ac:dyDescent="0.25">
      <c r="A66" s="16" t="s">
        <v>355</v>
      </c>
      <c r="B66" s="457" t="s">
        <v>473</v>
      </c>
      <c r="C66" s="291"/>
    </row>
    <row r="67" spans="1:3" s="1" customFormat="1" ht="12" customHeight="1" thickBot="1" x14ac:dyDescent="0.25">
      <c r="A67" s="432" t="s">
        <v>318</v>
      </c>
      <c r="B67" s="281" t="s">
        <v>319</v>
      </c>
      <c r="C67" s="286">
        <f>SUM(C68:C71)</f>
        <v>0</v>
      </c>
    </row>
    <row r="68" spans="1:3" s="1" customFormat="1" ht="12" customHeight="1" x14ac:dyDescent="0.2">
      <c r="A68" s="15" t="s">
        <v>151</v>
      </c>
      <c r="B68" s="390" t="s">
        <v>320</v>
      </c>
      <c r="C68" s="291"/>
    </row>
    <row r="69" spans="1:3" s="1" customFormat="1" ht="12" customHeight="1" x14ac:dyDescent="0.2">
      <c r="A69" s="14" t="s">
        <v>152</v>
      </c>
      <c r="B69" s="391" t="s">
        <v>321</v>
      </c>
      <c r="C69" s="291"/>
    </row>
    <row r="70" spans="1:3" s="1" customFormat="1" ht="12" customHeight="1" x14ac:dyDescent="0.2">
      <c r="A70" s="14" t="s">
        <v>346</v>
      </c>
      <c r="B70" s="391" t="s">
        <v>322</v>
      </c>
      <c r="C70" s="291"/>
    </row>
    <row r="71" spans="1:3" s="1" customFormat="1" ht="12" customHeight="1" thickBot="1" x14ac:dyDescent="0.25">
      <c r="A71" s="16" t="s">
        <v>347</v>
      </c>
      <c r="B71" s="283" t="s">
        <v>323</v>
      </c>
      <c r="C71" s="291"/>
    </row>
    <row r="72" spans="1:3" s="1" customFormat="1" ht="12" customHeight="1" thickBot="1" x14ac:dyDescent="0.25">
      <c r="A72" s="432" t="s">
        <v>324</v>
      </c>
      <c r="B72" s="281" t="s">
        <v>325</v>
      </c>
      <c r="C72" s="286">
        <f>SUM(C73:C74)</f>
        <v>0</v>
      </c>
    </row>
    <row r="73" spans="1:3" s="1" customFormat="1" ht="12" customHeight="1" x14ac:dyDescent="0.2">
      <c r="A73" s="15" t="s">
        <v>348</v>
      </c>
      <c r="B73" s="390" t="s">
        <v>326</v>
      </c>
      <c r="C73" s="291"/>
    </row>
    <row r="74" spans="1:3" s="1" customFormat="1" ht="12" customHeight="1" thickBot="1" x14ac:dyDescent="0.25">
      <c r="A74" s="16" t="s">
        <v>349</v>
      </c>
      <c r="B74" s="283" t="s">
        <v>327</v>
      </c>
      <c r="C74" s="291"/>
    </row>
    <row r="75" spans="1:3" s="1" customFormat="1" ht="12" customHeight="1" thickBot="1" x14ac:dyDescent="0.25">
      <c r="A75" s="432" t="s">
        <v>328</v>
      </c>
      <c r="B75" s="281" t="s">
        <v>329</v>
      </c>
      <c r="C75" s="286">
        <f>SUM(C76:C78)</f>
        <v>0</v>
      </c>
    </row>
    <row r="76" spans="1:3" s="1" customFormat="1" ht="12" customHeight="1" x14ac:dyDescent="0.2">
      <c r="A76" s="15" t="s">
        <v>350</v>
      </c>
      <c r="B76" s="390" t="s">
        <v>330</v>
      </c>
      <c r="C76" s="291"/>
    </row>
    <row r="77" spans="1:3" s="1" customFormat="1" ht="12" customHeight="1" x14ac:dyDescent="0.2">
      <c r="A77" s="14" t="s">
        <v>351</v>
      </c>
      <c r="B77" s="391" t="s">
        <v>331</v>
      </c>
      <c r="C77" s="291"/>
    </row>
    <row r="78" spans="1:3" s="1" customFormat="1" ht="12" customHeight="1" thickBot="1" x14ac:dyDescent="0.25">
      <c r="A78" s="16" t="s">
        <v>352</v>
      </c>
      <c r="B78" s="283" t="s">
        <v>332</v>
      </c>
      <c r="C78" s="291"/>
    </row>
    <row r="79" spans="1:3" s="1" customFormat="1" ht="12" customHeight="1" thickBot="1" x14ac:dyDescent="0.25">
      <c r="A79" s="432" t="s">
        <v>333</v>
      </c>
      <c r="B79" s="281" t="s">
        <v>353</v>
      </c>
      <c r="C79" s="286">
        <f>SUM(C80:C83)</f>
        <v>0</v>
      </c>
    </row>
    <row r="80" spans="1:3" s="1" customFormat="1" ht="12" customHeight="1" x14ac:dyDescent="0.2">
      <c r="A80" s="394" t="s">
        <v>334</v>
      </c>
      <c r="B80" s="390" t="s">
        <v>335</v>
      </c>
      <c r="C80" s="291"/>
    </row>
    <row r="81" spans="1:3" s="1" customFormat="1" ht="12" customHeight="1" x14ac:dyDescent="0.2">
      <c r="A81" s="395" t="s">
        <v>336</v>
      </c>
      <c r="B81" s="391" t="s">
        <v>337</v>
      </c>
      <c r="C81" s="291"/>
    </row>
    <row r="82" spans="1:3" s="1" customFormat="1" ht="12" customHeight="1" x14ac:dyDescent="0.2">
      <c r="A82" s="395" t="s">
        <v>338</v>
      </c>
      <c r="B82" s="391" t="s">
        <v>339</v>
      </c>
      <c r="C82" s="291"/>
    </row>
    <row r="83" spans="1:3" s="1" customFormat="1" ht="12" customHeight="1" thickBot="1" x14ac:dyDescent="0.25">
      <c r="A83" s="396" t="s">
        <v>340</v>
      </c>
      <c r="B83" s="283" t="s">
        <v>341</v>
      </c>
      <c r="C83" s="291"/>
    </row>
    <row r="84" spans="1:3" s="1" customFormat="1" ht="12" customHeight="1" thickBot="1" x14ac:dyDescent="0.25">
      <c r="A84" s="432" t="s">
        <v>342</v>
      </c>
      <c r="B84" s="281" t="s">
        <v>487</v>
      </c>
      <c r="C84" s="431"/>
    </row>
    <row r="85" spans="1:3" s="1" customFormat="1" ht="13.5" customHeight="1" thickBot="1" x14ac:dyDescent="0.25">
      <c r="A85" s="432" t="s">
        <v>344</v>
      </c>
      <c r="B85" s="281" t="s">
        <v>343</v>
      </c>
      <c r="C85" s="431"/>
    </row>
    <row r="86" spans="1:3" s="1" customFormat="1" ht="15.75" customHeight="1" thickBot="1" x14ac:dyDescent="0.25">
      <c r="A86" s="432" t="s">
        <v>356</v>
      </c>
      <c r="B86" s="397" t="s">
        <v>490</v>
      </c>
      <c r="C86" s="292">
        <f>+C63+C67+C72+C75+C79+C85+C84</f>
        <v>0</v>
      </c>
    </row>
    <row r="87" spans="1:3" s="1" customFormat="1" ht="16.5" customHeight="1" thickBot="1" x14ac:dyDescent="0.25">
      <c r="A87" s="433" t="s">
        <v>489</v>
      </c>
      <c r="B87" s="398" t="s">
        <v>491</v>
      </c>
      <c r="C87" s="292">
        <f>+C62+C86</f>
        <v>0</v>
      </c>
    </row>
    <row r="88" spans="1:3" s="1" customFormat="1" ht="83.25" customHeight="1" x14ac:dyDescent="0.2">
      <c r="A88" s="5"/>
      <c r="B88" s="6"/>
      <c r="C88" s="293"/>
    </row>
    <row r="89" spans="1:3" ht="16.5" customHeight="1" x14ac:dyDescent="0.25">
      <c r="A89" s="925" t="s">
        <v>47</v>
      </c>
      <c r="B89" s="925"/>
      <c r="C89" s="925"/>
    </row>
    <row r="90" spans="1:3" ht="16.5" customHeight="1" thickBot="1" x14ac:dyDescent="0.3">
      <c r="A90" s="926" t="s">
        <v>155</v>
      </c>
      <c r="B90" s="926"/>
      <c r="C90" s="140" t="s">
        <v>228</v>
      </c>
    </row>
    <row r="91" spans="1:3" ht="38.1" customHeight="1" thickBot="1" x14ac:dyDescent="0.3">
      <c r="A91" s="23" t="s">
        <v>70</v>
      </c>
      <c r="B91" s="24" t="s">
        <v>48</v>
      </c>
      <c r="C91" s="40" t="str">
        <f>+C3</f>
        <v>2024. évi előirányzat</v>
      </c>
    </row>
    <row r="92" spans="1:3" s="389" customFormat="1" ht="12" customHeight="1" thickBot="1" x14ac:dyDescent="0.25">
      <c r="A92" s="33" t="s">
        <v>499</v>
      </c>
      <c r="B92" s="34" t="s">
        <v>500</v>
      </c>
      <c r="C92" s="35" t="s">
        <v>501</v>
      </c>
    </row>
    <row r="93" spans="1:3" ht="12" customHeight="1" thickBot="1" x14ac:dyDescent="0.3">
      <c r="A93" s="22" t="s">
        <v>18</v>
      </c>
      <c r="B93" s="29" t="s">
        <v>449</v>
      </c>
      <c r="C93" s="285">
        <f>C94+C95+C96+C97+C98+C111</f>
        <v>0</v>
      </c>
    </row>
    <row r="94" spans="1:3" ht="12" customHeight="1" x14ac:dyDescent="0.25">
      <c r="A94" s="17" t="s">
        <v>99</v>
      </c>
      <c r="B94" s="10" t="s">
        <v>49</v>
      </c>
      <c r="C94" s="287"/>
    </row>
    <row r="95" spans="1:3" ht="12" customHeight="1" x14ac:dyDescent="0.25">
      <c r="A95" s="14" t="s">
        <v>100</v>
      </c>
      <c r="B95" s="8" t="s">
        <v>185</v>
      </c>
      <c r="C95" s="288"/>
    </row>
    <row r="96" spans="1:3" ht="12" customHeight="1" x14ac:dyDescent="0.25">
      <c r="A96" s="14" t="s">
        <v>101</v>
      </c>
      <c r="B96" s="8" t="s">
        <v>141</v>
      </c>
      <c r="C96" s="290"/>
    </row>
    <row r="97" spans="1:3" ht="12" customHeight="1" x14ac:dyDescent="0.25">
      <c r="A97" s="14" t="s">
        <v>102</v>
      </c>
      <c r="B97" s="11" t="s">
        <v>186</v>
      </c>
      <c r="C97" s="290"/>
    </row>
    <row r="98" spans="1:3" ht="12" customHeight="1" x14ac:dyDescent="0.25">
      <c r="A98" s="14" t="s">
        <v>113</v>
      </c>
      <c r="B98" s="19" t="s">
        <v>187</v>
      </c>
      <c r="C98" s="290"/>
    </row>
    <row r="99" spans="1:3" ht="12" customHeight="1" x14ac:dyDescent="0.25">
      <c r="A99" s="14" t="s">
        <v>103</v>
      </c>
      <c r="B99" s="8" t="s">
        <v>454</v>
      </c>
      <c r="C99" s="290"/>
    </row>
    <row r="100" spans="1:3" ht="12" customHeight="1" x14ac:dyDescent="0.25">
      <c r="A100" s="14" t="s">
        <v>104</v>
      </c>
      <c r="B100" s="145" t="s">
        <v>453</v>
      </c>
      <c r="C100" s="290"/>
    </row>
    <row r="101" spans="1:3" ht="12" customHeight="1" x14ac:dyDescent="0.25">
      <c r="A101" s="14" t="s">
        <v>114</v>
      </c>
      <c r="B101" s="145" t="s">
        <v>452</v>
      </c>
      <c r="C101" s="290"/>
    </row>
    <row r="102" spans="1:3" ht="12" customHeight="1" x14ac:dyDescent="0.25">
      <c r="A102" s="14" t="s">
        <v>115</v>
      </c>
      <c r="B102" s="143" t="s">
        <v>359</v>
      </c>
      <c r="C102" s="290"/>
    </row>
    <row r="103" spans="1:3" ht="12" customHeight="1" x14ac:dyDescent="0.25">
      <c r="A103" s="14" t="s">
        <v>116</v>
      </c>
      <c r="B103" s="144" t="s">
        <v>360</v>
      </c>
      <c r="C103" s="290"/>
    </row>
    <row r="104" spans="1:3" ht="12" customHeight="1" x14ac:dyDescent="0.25">
      <c r="A104" s="14" t="s">
        <v>117</v>
      </c>
      <c r="B104" s="144" t="s">
        <v>361</v>
      </c>
      <c r="C104" s="290"/>
    </row>
    <row r="105" spans="1:3" ht="12" customHeight="1" x14ac:dyDescent="0.25">
      <c r="A105" s="14" t="s">
        <v>119</v>
      </c>
      <c r="B105" s="143" t="s">
        <v>362</v>
      </c>
      <c r="C105" s="290"/>
    </row>
    <row r="106" spans="1:3" ht="12" customHeight="1" x14ac:dyDescent="0.25">
      <c r="A106" s="14" t="s">
        <v>188</v>
      </c>
      <c r="B106" s="143" t="s">
        <v>363</v>
      </c>
      <c r="C106" s="290"/>
    </row>
    <row r="107" spans="1:3" ht="12" customHeight="1" x14ac:dyDescent="0.25">
      <c r="A107" s="14" t="s">
        <v>357</v>
      </c>
      <c r="B107" s="144" t="s">
        <v>364</v>
      </c>
      <c r="C107" s="290"/>
    </row>
    <row r="108" spans="1:3" ht="12" customHeight="1" x14ac:dyDescent="0.25">
      <c r="A108" s="13" t="s">
        <v>358</v>
      </c>
      <c r="B108" s="145" t="s">
        <v>365</v>
      </c>
      <c r="C108" s="290"/>
    </row>
    <row r="109" spans="1:3" ht="12" customHeight="1" x14ac:dyDescent="0.25">
      <c r="A109" s="14" t="s">
        <v>450</v>
      </c>
      <c r="B109" s="145" t="s">
        <v>366</v>
      </c>
      <c r="C109" s="290"/>
    </row>
    <row r="110" spans="1:3" ht="12" customHeight="1" x14ac:dyDescent="0.25">
      <c r="A110" s="16" t="s">
        <v>451</v>
      </c>
      <c r="B110" s="145" t="s">
        <v>367</v>
      </c>
      <c r="C110" s="290"/>
    </row>
    <row r="111" spans="1:3" ht="12" customHeight="1" x14ac:dyDescent="0.25">
      <c r="A111" s="14" t="s">
        <v>455</v>
      </c>
      <c r="B111" s="11" t="s">
        <v>50</v>
      </c>
      <c r="C111" s="288"/>
    </row>
    <row r="112" spans="1:3" ht="12" customHeight="1" x14ac:dyDescent="0.25">
      <c r="A112" s="14" t="s">
        <v>456</v>
      </c>
      <c r="B112" s="8" t="s">
        <v>458</v>
      </c>
      <c r="C112" s="288"/>
    </row>
    <row r="113" spans="1:3" ht="12" customHeight="1" thickBot="1" x14ac:dyDescent="0.3">
      <c r="A113" s="18" t="s">
        <v>457</v>
      </c>
      <c r="B113" s="461" t="s">
        <v>459</v>
      </c>
      <c r="C113" s="294"/>
    </row>
    <row r="114" spans="1:3" ht="12" customHeight="1" thickBot="1" x14ac:dyDescent="0.3">
      <c r="A114" s="458" t="s">
        <v>19</v>
      </c>
      <c r="B114" s="459" t="s">
        <v>368</v>
      </c>
      <c r="C114" s="460">
        <f>+C115+C117+C119</f>
        <v>0</v>
      </c>
    </row>
    <row r="115" spans="1:3" ht="12" customHeight="1" x14ac:dyDescent="0.25">
      <c r="A115" s="15" t="s">
        <v>105</v>
      </c>
      <c r="B115" s="8" t="s">
        <v>227</v>
      </c>
      <c r="C115" s="289"/>
    </row>
    <row r="116" spans="1:3" ht="12" customHeight="1" x14ac:dyDescent="0.25">
      <c r="A116" s="15" t="s">
        <v>106</v>
      </c>
      <c r="B116" s="12" t="s">
        <v>372</v>
      </c>
      <c r="C116" s="289"/>
    </row>
    <row r="117" spans="1:3" ht="12" customHeight="1" x14ac:dyDescent="0.25">
      <c r="A117" s="15" t="s">
        <v>107</v>
      </c>
      <c r="B117" s="12" t="s">
        <v>189</v>
      </c>
      <c r="C117" s="288"/>
    </row>
    <row r="118" spans="1:3" ht="12" customHeight="1" x14ac:dyDescent="0.25">
      <c r="A118" s="15" t="s">
        <v>108</v>
      </c>
      <c r="B118" s="12" t="s">
        <v>373</v>
      </c>
      <c r="C118" s="262"/>
    </row>
    <row r="119" spans="1:3" ht="12" customHeight="1" x14ac:dyDescent="0.25">
      <c r="A119" s="15" t="s">
        <v>109</v>
      </c>
      <c r="B119" s="283" t="s">
        <v>230</v>
      </c>
      <c r="C119" s="262"/>
    </row>
    <row r="120" spans="1:3" ht="12" customHeight="1" x14ac:dyDescent="0.25">
      <c r="A120" s="15" t="s">
        <v>118</v>
      </c>
      <c r="B120" s="282" t="s">
        <v>438</v>
      </c>
      <c r="C120" s="262"/>
    </row>
    <row r="121" spans="1:3" ht="12" customHeight="1" x14ac:dyDescent="0.25">
      <c r="A121" s="15" t="s">
        <v>120</v>
      </c>
      <c r="B121" s="388" t="s">
        <v>378</v>
      </c>
      <c r="C121" s="262"/>
    </row>
    <row r="122" spans="1:3" x14ac:dyDescent="0.25">
      <c r="A122" s="15" t="s">
        <v>190</v>
      </c>
      <c r="B122" s="144" t="s">
        <v>361</v>
      </c>
      <c r="C122" s="262"/>
    </row>
    <row r="123" spans="1:3" ht="12" customHeight="1" x14ac:dyDescent="0.25">
      <c r="A123" s="15" t="s">
        <v>191</v>
      </c>
      <c r="B123" s="144" t="s">
        <v>377</v>
      </c>
      <c r="C123" s="262"/>
    </row>
    <row r="124" spans="1:3" ht="12" customHeight="1" x14ac:dyDescent="0.25">
      <c r="A124" s="15" t="s">
        <v>192</v>
      </c>
      <c r="B124" s="144" t="s">
        <v>376</v>
      </c>
      <c r="C124" s="262"/>
    </row>
    <row r="125" spans="1:3" ht="12" customHeight="1" x14ac:dyDescent="0.25">
      <c r="A125" s="15" t="s">
        <v>369</v>
      </c>
      <c r="B125" s="144" t="s">
        <v>364</v>
      </c>
      <c r="C125" s="262"/>
    </row>
    <row r="126" spans="1:3" ht="12" customHeight="1" x14ac:dyDescent="0.25">
      <c r="A126" s="15" t="s">
        <v>370</v>
      </c>
      <c r="B126" s="144" t="s">
        <v>375</v>
      </c>
      <c r="C126" s="262"/>
    </row>
    <row r="127" spans="1:3" ht="16.5" thickBot="1" x14ac:dyDescent="0.3">
      <c r="A127" s="13" t="s">
        <v>371</v>
      </c>
      <c r="B127" s="144" t="s">
        <v>374</v>
      </c>
      <c r="C127" s="263"/>
    </row>
    <row r="128" spans="1:3" ht="12" customHeight="1" thickBot="1" x14ac:dyDescent="0.3">
      <c r="A128" s="20" t="s">
        <v>20</v>
      </c>
      <c r="B128" s="128" t="s">
        <v>460</v>
      </c>
      <c r="C128" s="286">
        <f>+C93+C114</f>
        <v>0</v>
      </c>
    </row>
    <row r="129" spans="1:3" ht="12" customHeight="1" thickBot="1" x14ac:dyDescent="0.3">
      <c r="A129" s="20" t="s">
        <v>21</v>
      </c>
      <c r="B129" s="128" t="s">
        <v>461</v>
      </c>
      <c r="C129" s="286">
        <f>+C130+C131+C132</f>
        <v>0</v>
      </c>
    </row>
    <row r="130" spans="1:3" ht="12" customHeight="1" x14ac:dyDescent="0.25">
      <c r="A130" s="15" t="s">
        <v>269</v>
      </c>
      <c r="B130" s="12" t="s">
        <v>468</v>
      </c>
      <c r="C130" s="262"/>
    </row>
    <row r="131" spans="1:3" ht="12" customHeight="1" x14ac:dyDescent="0.25">
      <c r="A131" s="15" t="s">
        <v>272</v>
      </c>
      <c r="B131" s="12" t="s">
        <v>469</v>
      </c>
      <c r="C131" s="262"/>
    </row>
    <row r="132" spans="1:3" ht="12" customHeight="1" thickBot="1" x14ac:dyDescent="0.3">
      <c r="A132" s="13" t="s">
        <v>273</v>
      </c>
      <c r="B132" s="12" t="s">
        <v>470</v>
      </c>
      <c r="C132" s="262"/>
    </row>
    <row r="133" spans="1:3" ht="12" customHeight="1" thickBot="1" x14ac:dyDescent="0.3">
      <c r="A133" s="20" t="s">
        <v>22</v>
      </c>
      <c r="B133" s="128" t="s">
        <v>462</v>
      </c>
      <c r="C133" s="286">
        <f>SUM(C134:C139)</f>
        <v>0</v>
      </c>
    </row>
    <row r="134" spans="1:3" ht="12" customHeight="1" x14ac:dyDescent="0.25">
      <c r="A134" s="15" t="s">
        <v>92</v>
      </c>
      <c r="B134" s="9" t="s">
        <v>471</v>
      </c>
      <c r="C134" s="262"/>
    </row>
    <row r="135" spans="1:3" ht="12" customHeight="1" x14ac:dyDescent="0.25">
      <c r="A135" s="15" t="s">
        <v>93</v>
      </c>
      <c r="B135" s="9" t="s">
        <v>463</v>
      </c>
      <c r="C135" s="262"/>
    </row>
    <row r="136" spans="1:3" ht="12" customHeight="1" x14ac:dyDescent="0.25">
      <c r="A136" s="15" t="s">
        <v>94</v>
      </c>
      <c r="B136" s="9" t="s">
        <v>464</v>
      </c>
      <c r="C136" s="262"/>
    </row>
    <row r="137" spans="1:3" ht="12" customHeight="1" x14ac:dyDescent="0.25">
      <c r="A137" s="15" t="s">
        <v>177</v>
      </c>
      <c r="B137" s="9" t="s">
        <v>465</v>
      </c>
      <c r="C137" s="262"/>
    </row>
    <row r="138" spans="1:3" ht="12" customHeight="1" x14ac:dyDescent="0.25">
      <c r="A138" s="15" t="s">
        <v>178</v>
      </c>
      <c r="B138" s="9" t="s">
        <v>466</v>
      </c>
      <c r="C138" s="262"/>
    </row>
    <row r="139" spans="1:3" ht="12" customHeight="1" thickBot="1" x14ac:dyDescent="0.3">
      <c r="A139" s="13" t="s">
        <v>179</v>
      </c>
      <c r="B139" s="9" t="s">
        <v>467</v>
      </c>
      <c r="C139" s="262"/>
    </row>
    <row r="140" spans="1:3" ht="12" customHeight="1" thickBot="1" x14ac:dyDescent="0.3">
      <c r="A140" s="20" t="s">
        <v>23</v>
      </c>
      <c r="B140" s="128" t="s">
        <v>475</v>
      </c>
      <c r="C140" s="292">
        <f>+C141+C142+C143+C144</f>
        <v>0</v>
      </c>
    </row>
    <row r="141" spans="1:3" ht="12" customHeight="1" x14ac:dyDescent="0.25">
      <c r="A141" s="15" t="s">
        <v>95</v>
      </c>
      <c r="B141" s="9" t="s">
        <v>379</v>
      </c>
      <c r="C141" s="262"/>
    </row>
    <row r="142" spans="1:3" ht="12" customHeight="1" x14ac:dyDescent="0.25">
      <c r="A142" s="15" t="s">
        <v>96</v>
      </c>
      <c r="B142" s="9" t="s">
        <v>380</v>
      </c>
      <c r="C142" s="262"/>
    </row>
    <row r="143" spans="1:3" ht="12" customHeight="1" x14ac:dyDescent="0.25">
      <c r="A143" s="15" t="s">
        <v>293</v>
      </c>
      <c r="B143" s="9" t="s">
        <v>476</v>
      </c>
      <c r="C143" s="262"/>
    </row>
    <row r="144" spans="1:3" ht="12" customHeight="1" thickBot="1" x14ac:dyDescent="0.3">
      <c r="A144" s="13" t="s">
        <v>294</v>
      </c>
      <c r="B144" s="7" t="s">
        <v>399</v>
      </c>
      <c r="C144" s="262"/>
    </row>
    <row r="145" spans="1:9" ht="12" customHeight="1" thickBot="1" x14ac:dyDescent="0.3">
      <c r="A145" s="20" t="s">
        <v>24</v>
      </c>
      <c r="B145" s="128" t="s">
        <v>477</v>
      </c>
      <c r="C145" s="295">
        <f>SUM(C146:C150)</f>
        <v>0</v>
      </c>
    </row>
    <row r="146" spans="1:9" ht="12" customHeight="1" x14ac:dyDescent="0.25">
      <c r="A146" s="15" t="s">
        <v>97</v>
      </c>
      <c r="B146" s="9" t="s">
        <v>472</v>
      </c>
      <c r="C146" s="262"/>
    </row>
    <row r="147" spans="1:9" ht="12" customHeight="1" x14ac:dyDescent="0.25">
      <c r="A147" s="15" t="s">
        <v>98</v>
      </c>
      <c r="B147" s="9" t="s">
        <v>479</v>
      </c>
      <c r="C147" s="262"/>
    </row>
    <row r="148" spans="1:9" ht="12" customHeight="1" x14ac:dyDescent="0.25">
      <c r="A148" s="15" t="s">
        <v>305</v>
      </c>
      <c r="B148" s="9" t="s">
        <v>474</v>
      </c>
      <c r="C148" s="262"/>
    </row>
    <row r="149" spans="1:9" ht="12" customHeight="1" x14ac:dyDescent="0.25">
      <c r="A149" s="15" t="s">
        <v>306</v>
      </c>
      <c r="B149" s="9" t="s">
        <v>480</v>
      </c>
      <c r="C149" s="262"/>
    </row>
    <row r="150" spans="1:9" ht="12" customHeight="1" thickBot="1" x14ac:dyDescent="0.3">
      <c r="A150" s="15" t="s">
        <v>478</v>
      </c>
      <c r="B150" s="9" t="s">
        <v>481</v>
      </c>
      <c r="C150" s="262"/>
    </row>
    <row r="151" spans="1:9" ht="12" customHeight="1" thickBot="1" x14ac:dyDescent="0.3">
      <c r="A151" s="20" t="s">
        <v>25</v>
      </c>
      <c r="B151" s="128" t="s">
        <v>482</v>
      </c>
      <c r="C151" s="462"/>
    </row>
    <row r="152" spans="1:9" ht="12" customHeight="1" thickBot="1" x14ac:dyDescent="0.3">
      <c r="A152" s="20" t="s">
        <v>26</v>
      </c>
      <c r="B152" s="128" t="s">
        <v>483</v>
      </c>
      <c r="C152" s="462"/>
    </row>
    <row r="153" spans="1:9" ht="15" customHeight="1" thickBot="1" x14ac:dyDescent="0.3">
      <c r="A153" s="20" t="s">
        <v>27</v>
      </c>
      <c r="B153" s="128" t="s">
        <v>485</v>
      </c>
      <c r="C153" s="399">
        <f>+C129+C133+C140+C145+C151+C152</f>
        <v>0</v>
      </c>
      <c r="F153" s="400"/>
      <c r="G153" s="401"/>
      <c r="H153" s="401"/>
      <c r="I153" s="401"/>
    </row>
    <row r="154" spans="1:9" s="1" customFormat="1" ht="12.95" customHeight="1" thickBot="1" x14ac:dyDescent="0.25">
      <c r="A154" s="284" t="s">
        <v>28</v>
      </c>
      <c r="B154" s="363" t="s">
        <v>484</v>
      </c>
      <c r="C154" s="399">
        <f>+C128+C153</f>
        <v>0</v>
      </c>
    </row>
    <row r="155" spans="1:9" ht="7.5" customHeight="1" x14ac:dyDescent="0.25"/>
    <row r="156" spans="1:9" x14ac:dyDescent="0.25">
      <c r="A156" s="924" t="s">
        <v>381</v>
      </c>
      <c r="B156" s="924"/>
      <c r="C156" s="924"/>
    </row>
    <row r="157" spans="1:9" ht="15" customHeight="1" thickBot="1" x14ac:dyDescent="0.3">
      <c r="A157" s="921" t="s">
        <v>156</v>
      </c>
      <c r="B157" s="921"/>
      <c r="C157" s="296" t="s">
        <v>228</v>
      </c>
    </row>
    <row r="158" spans="1:9" ht="13.5" customHeight="1" thickBot="1" x14ac:dyDescent="0.3">
      <c r="A158" s="20">
        <v>1</v>
      </c>
      <c r="B158" s="28" t="s">
        <v>486</v>
      </c>
      <c r="C158" s="286">
        <f>+C62-C128</f>
        <v>0</v>
      </c>
    </row>
    <row r="159" spans="1:9" ht="27.75" customHeight="1" thickBot="1" x14ac:dyDescent="0.3">
      <c r="A159" s="20" t="s">
        <v>19</v>
      </c>
      <c r="B159" s="28" t="s">
        <v>492</v>
      </c>
      <c r="C159" s="286">
        <f>+C86-C153</f>
        <v>0</v>
      </c>
    </row>
  </sheetData>
  <mergeCells count="6">
    <mergeCell ref="A156:C156"/>
    <mergeCell ref="A157:B157"/>
    <mergeCell ref="A1:C1"/>
    <mergeCell ref="A2:B2"/>
    <mergeCell ref="A89:C89"/>
    <mergeCell ref="A90:B90"/>
  </mergeCells>
  <phoneticPr fontId="30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71" fitToHeight="2" orientation="portrait" r:id="rId1"/>
  <headerFooter alignWithMargins="0">
    <oddHeader>&amp;C&amp;"Times New Roman CE,Félkövér"&amp;12
.......................Önkormányzat
2015. ÉVI KÖLTSÉGVETÉS
ÁLLAMI (ÁLLAMIGAZGATÁSI) FELADATOK MÉRLEGE
&amp;R&amp;"Times New Roman CE,Félkövér dőlt"&amp;11 1.4. melléklet a ........./2015. (.......) önkormányzati rendelethez</oddHeader>
  </headerFooter>
  <rowBreaks count="1" manualBreakCount="1">
    <brk id="88" max="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pageSetUpPr fitToPage="1"/>
  </sheetPr>
  <dimension ref="A1:F32"/>
  <sheetViews>
    <sheetView topLeftCell="A4" zoomScale="130" zoomScaleNormal="130" zoomScaleSheetLayoutView="100" workbookViewId="0">
      <selection activeCell="D23" sqref="D23"/>
    </sheetView>
  </sheetViews>
  <sheetFormatPr defaultColWidth="9.33203125" defaultRowHeight="12.75" x14ac:dyDescent="0.2"/>
  <cols>
    <col min="1" max="1" width="6.83203125" style="41" customWidth="1"/>
    <col min="2" max="2" width="55.1640625" style="42" customWidth="1"/>
    <col min="3" max="3" width="16.33203125" style="41" customWidth="1"/>
    <col min="4" max="4" width="55.1640625" style="41" customWidth="1"/>
    <col min="5" max="5" width="16.33203125" style="41" customWidth="1"/>
    <col min="6" max="6" width="3.33203125" style="41" customWidth="1"/>
    <col min="7" max="16384" width="9.33203125" style="41"/>
  </cols>
  <sheetData>
    <row r="1" spans="1:6" ht="39.75" customHeight="1" x14ac:dyDescent="0.2">
      <c r="B1" s="305" t="s">
        <v>160</v>
      </c>
      <c r="C1" s="306"/>
      <c r="D1" s="306"/>
      <c r="E1" s="306"/>
      <c r="F1" s="929" t="str">
        <f>+CONCATENATE("3. melléklet a……... /",LEFT(ÖSSZEFÜGGÉSEK!A5,4),". (………...) önkormányzati rendelethez")</f>
        <v>3. melléklet a……... /2024. (………...) önkormányzati rendelethez</v>
      </c>
    </row>
    <row r="2" spans="1:6" ht="14.25" thickBot="1" x14ac:dyDescent="0.25">
      <c r="E2" s="43" t="s">
        <v>629</v>
      </c>
      <c r="F2" s="929"/>
    </row>
    <row r="3" spans="1:6" ht="18" customHeight="1" thickBot="1" x14ac:dyDescent="0.25">
      <c r="A3" s="927" t="s">
        <v>70</v>
      </c>
      <c r="B3" s="307" t="s">
        <v>57</v>
      </c>
      <c r="C3" s="308"/>
      <c r="D3" s="307" t="s">
        <v>58</v>
      </c>
      <c r="E3" s="309"/>
      <c r="F3" s="929"/>
    </row>
    <row r="4" spans="1:6" s="44" customFormat="1" ht="35.25" customHeight="1" thickBot="1" x14ac:dyDescent="0.25">
      <c r="A4" s="928"/>
      <c r="B4" s="194" t="s">
        <v>62</v>
      </c>
      <c r="C4" s="195">
        <f ca="1">'3. melléklet'!C42022=+'3. melléklet'!C4</f>
        <v>0</v>
      </c>
      <c r="D4" s="194" t="s">
        <v>62</v>
      </c>
      <c r="E4" s="48" t="s">
        <v>731</v>
      </c>
      <c r="F4" s="929"/>
    </row>
    <row r="5" spans="1:6" s="314" customFormat="1" ht="12" customHeight="1" thickBot="1" x14ac:dyDescent="0.25">
      <c r="A5" s="310" t="s">
        <v>499</v>
      </c>
      <c r="B5" s="311" t="s">
        <v>500</v>
      </c>
      <c r="C5" s="312" t="s">
        <v>501</v>
      </c>
      <c r="D5" s="311" t="s">
        <v>503</v>
      </c>
      <c r="E5" s="313" t="s">
        <v>502</v>
      </c>
      <c r="F5" s="929"/>
    </row>
    <row r="6" spans="1:6" ht="12.95" customHeight="1" x14ac:dyDescent="0.2">
      <c r="A6" s="315" t="s">
        <v>18</v>
      </c>
      <c r="B6" s="333" t="s">
        <v>382</v>
      </c>
      <c r="C6" s="430">
        <f>'1. melléklet'!C5</f>
        <v>227984154</v>
      </c>
      <c r="D6" s="333" t="s">
        <v>63</v>
      </c>
      <c r="E6" s="685">
        <f>'1. melléklet'!C97</f>
        <v>214168434</v>
      </c>
      <c r="F6" s="929"/>
    </row>
    <row r="7" spans="1:6" ht="12.95" customHeight="1" x14ac:dyDescent="0.2">
      <c r="A7" s="317" t="s">
        <v>19</v>
      </c>
      <c r="B7" s="322" t="s">
        <v>383</v>
      </c>
      <c r="C7" s="291">
        <f>'1. melléklet'!C13</f>
        <v>0</v>
      </c>
      <c r="D7" s="322" t="s">
        <v>185</v>
      </c>
      <c r="E7" s="291">
        <f>'1. melléklet'!C98</f>
        <v>23553745</v>
      </c>
      <c r="F7" s="929"/>
    </row>
    <row r="8" spans="1:6" ht="12.95" customHeight="1" x14ac:dyDescent="0.2">
      <c r="A8" s="317" t="s">
        <v>20</v>
      </c>
      <c r="B8" s="322" t="s">
        <v>404</v>
      </c>
      <c r="C8" s="291"/>
      <c r="D8" s="322" t="s">
        <v>233</v>
      </c>
      <c r="E8" s="379">
        <f>'1. melléklet'!C99</f>
        <v>112176507</v>
      </c>
      <c r="F8" s="929"/>
    </row>
    <row r="9" spans="1:6" ht="12.95" customHeight="1" x14ac:dyDescent="0.2">
      <c r="A9" s="317" t="s">
        <v>21</v>
      </c>
      <c r="B9" s="322" t="s">
        <v>176</v>
      </c>
      <c r="C9" s="291">
        <f>'1. melléklet'!C27</f>
        <v>33000000</v>
      </c>
      <c r="D9" s="322" t="s">
        <v>186</v>
      </c>
      <c r="E9" s="379">
        <f>'1. melléklet'!C100</f>
        <v>31912260</v>
      </c>
      <c r="F9" s="929"/>
    </row>
    <row r="10" spans="1:6" ht="12.95" customHeight="1" x14ac:dyDescent="0.2">
      <c r="A10" s="317" t="s">
        <v>22</v>
      </c>
      <c r="B10" s="686" t="s">
        <v>431</v>
      </c>
      <c r="C10" s="291">
        <f>'1. melléklet'!C35</f>
        <v>92971193</v>
      </c>
      <c r="D10" s="322" t="s">
        <v>187</v>
      </c>
      <c r="E10" s="379">
        <f>'1. melléklet'!C101</f>
        <v>0</v>
      </c>
      <c r="F10" s="929"/>
    </row>
    <row r="11" spans="1:6" ht="12.95" customHeight="1" x14ac:dyDescent="0.2">
      <c r="A11" s="317" t="s">
        <v>23</v>
      </c>
      <c r="B11" s="322" t="s">
        <v>384</v>
      </c>
      <c r="C11" s="687">
        <f>'1. melléklet'!C53</f>
        <v>0</v>
      </c>
      <c r="D11" s="322" t="s">
        <v>50</v>
      </c>
      <c r="E11" s="78"/>
      <c r="F11" s="929"/>
    </row>
    <row r="12" spans="1:6" ht="12.95" customHeight="1" x14ac:dyDescent="0.2">
      <c r="A12" s="317" t="s">
        <v>24</v>
      </c>
      <c r="B12" s="322" t="s">
        <v>493</v>
      </c>
      <c r="C12" s="77"/>
      <c r="D12" s="688"/>
      <c r="E12" s="78"/>
      <c r="F12" s="929"/>
    </row>
    <row r="13" spans="1:6" ht="12.95" customHeight="1" x14ac:dyDescent="0.2">
      <c r="A13" s="317" t="s">
        <v>25</v>
      </c>
      <c r="B13" s="688"/>
      <c r="C13" s="77"/>
      <c r="D13" s="688"/>
      <c r="E13" s="78"/>
      <c r="F13" s="929"/>
    </row>
    <row r="14" spans="1:6" ht="12.95" customHeight="1" x14ac:dyDescent="0.2">
      <c r="A14" s="317" t="s">
        <v>26</v>
      </c>
      <c r="B14" s="402"/>
      <c r="C14" s="687"/>
      <c r="D14" s="688"/>
      <c r="E14" s="78"/>
      <c r="F14" s="929"/>
    </row>
    <row r="15" spans="1:6" ht="12.95" customHeight="1" x14ac:dyDescent="0.2">
      <c r="A15" s="317" t="s">
        <v>27</v>
      </c>
      <c r="B15" s="688"/>
      <c r="C15" s="77"/>
      <c r="D15" s="688"/>
      <c r="E15" s="78"/>
      <c r="F15" s="929"/>
    </row>
    <row r="16" spans="1:6" ht="12.95" customHeight="1" x14ac:dyDescent="0.2">
      <c r="A16" s="317" t="s">
        <v>28</v>
      </c>
      <c r="B16" s="688"/>
      <c r="C16" s="77"/>
      <c r="D16" s="688"/>
      <c r="E16" s="78"/>
      <c r="F16" s="929"/>
    </row>
    <row r="17" spans="1:6" ht="12.95" customHeight="1" thickBot="1" x14ac:dyDescent="0.25">
      <c r="A17" s="317" t="s">
        <v>29</v>
      </c>
      <c r="B17" s="689"/>
      <c r="C17" s="690"/>
      <c r="D17" s="688"/>
      <c r="E17" s="691"/>
      <c r="F17" s="929"/>
    </row>
    <row r="18" spans="1:6" ht="15.95" customHeight="1" thickBot="1" x14ac:dyDescent="0.25">
      <c r="A18" s="319" t="s">
        <v>30</v>
      </c>
      <c r="B18" s="129" t="s">
        <v>494</v>
      </c>
      <c r="C18" s="299">
        <f>SUM(C6:C11)-C8</f>
        <v>353955347</v>
      </c>
      <c r="D18" s="129" t="s">
        <v>390</v>
      </c>
      <c r="E18" s="303">
        <f>SUM(E6:E17)</f>
        <v>381810946</v>
      </c>
      <c r="F18" s="929"/>
    </row>
    <row r="19" spans="1:6" ht="12.95" customHeight="1" x14ac:dyDescent="0.2">
      <c r="A19" s="320" t="s">
        <v>31</v>
      </c>
      <c r="B19" s="321" t="s">
        <v>387</v>
      </c>
      <c r="C19" s="692">
        <v>29661694</v>
      </c>
      <c r="D19" s="322" t="s">
        <v>193</v>
      </c>
      <c r="E19" s="304"/>
      <c r="F19" s="929"/>
    </row>
    <row r="20" spans="1:6" ht="12.95" customHeight="1" x14ac:dyDescent="0.2">
      <c r="A20" s="323" t="s">
        <v>32</v>
      </c>
      <c r="B20" s="322" t="s">
        <v>225</v>
      </c>
      <c r="C20" s="77">
        <v>29661694</v>
      </c>
      <c r="D20" s="322" t="s">
        <v>389</v>
      </c>
      <c r="E20" s="78"/>
      <c r="F20" s="929"/>
    </row>
    <row r="21" spans="1:6" ht="12.95" customHeight="1" x14ac:dyDescent="0.2">
      <c r="A21" s="323" t="s">
        <v>33</v>
      </c>
      <c r="B21" s="322" t="s">
        <v>226</v>
      </c>
      <c r="C21" s="77"/>
      <c r="D21" s="322" t="s">
        <v>158</v>
      </c>
      <c r="E21" s="78"/>
      <c r="F21" s="929"/>
    </row>
    <row r="22" spans="1:6" ht="12.95" customHeight="1" x14ac:dyDescent="0.2">
      <c r="A22" s="323" t="s">
        <v>34</v>
      </c>
      <c r="B22" s="322" t="s">
        <v>231</v>
      </c>
      <c r="C22" s="77"/>
      <c r="D22" s="322" t="s">
        <v>159</v>
      </c>
      <c r="E22" s="78"/>
      <c r="F22" s="929"/>
    </row>
    <row r="23" spans="1:6" ht="12.95" customHeight="1" x14ac:dyDescent="0.2">
      <c r="A23" s="323" t="s">
        <v>35</v>
      </c>
      <c r="B23" s="322" t="s">
        <v>232</v>
      </c>
      <c r="C23" s="77">
        <f>'1. melléklet'!C79</f>
        <v>0</v>
      </c>
      <c r="D23" s="321" t="s">
        <v>234</v>
      </c>
      <c r="E23" s="78"/>
      <c r="F23" s="929"/>
    </row>
    <row r="24" spans="1:6" ht="12.95" customHeight="1" x14ac:dyDescent="0.2">
      <c r="A24" s="323" t="s">
        <v>36</v>
      </c>
      <c r="B24" s="322" t="s">
        <v>388</v>
      </c>
      <c r="C24" s="324">
        <f>+C25+C26</f>
        <v>0</v>
      </c>
      <c r="D24" s="322" t="s">
        <v>194</v>
      </c>
      <c r="E24" s="78"/>
      <c r="F24" s="929"/>
    </row>
    <row r="25" spans="1:6" ht="12.95" customHeight="1" x14ac:dyDescent="0.2">
      <c r="A25" s="320" t="s">
        <v>37</v>
      </c>
      <c r="B25" s="321" t="s">
        <v>385</v>
      </c>
      <c r="C25" s="300"/>
      <c r="D25" s="333" t="s">
        <v>476</v>
      </c>
      <c r="E25" s="304"/>
      <c r="F25" s="929"/>
    </row>
    <row r="26" spans="1:6" ht="12.95" customHeight="1" x14ac:dyDescent="0.2">
      <c r="A26" s="323" t="s">
        <v>38</v>
      </c>
      <c r="B26" s="322" t="s">
        <v>386</v>
      </c>
      <c r="C26" s="77"/>
      <c r="D26" s="322" t="s">
        <v>482</v>
      </c>
      <c r="E26" s="78"/>
      <c r="F26" s="929"/>
    </row>
    <row r="27" spans="1:6" ht="12.95" customHeight="1" x14ac:dyDescent="0.2">
      <c r="A27" s="317" t="s">
        <v>39</v>
      </c>
      <c r="B27" s="322" t="s">
        <v>487</v>
      </c>
      <c r="C27" s="77"/>
      <c r="D27" s="322" t="s">
        <v>483</v>
      </c>
      <c r="E27" s="78"/>
      <c r="F27" s="929"/>
    </row>
    <row r="28" spans="1:6" ht="12.95" customHeight="1" thickBot="1" x14ac:dyDescent="0.25">
      <c r="A28" s="374" t="s">
        <v>40</v>
      </c>
      <c r="B28" s="321" t="s">
        <v>343</v>
      </c>
      <c r="C28" s="300"/>
      <c r="D28" s="693" t="s">
        <v>767</v>
      </c>
      <c r="E28" s="304">
        <f>'1. melléklet'!C146</f>
        <v>0</v>
      </c>
      <c r="F28" s="929"/>
    </row>
    <row r="29" spans="1:6" ht="15.95" customHeight="1" thickBot="1" x14ac:dyDescent="0.25">
      <c r="A29" s="319" t="s">
        <v>41</v>
      </c>
      <c r="B29" s="129" t="s">
        <v>495</v>
      </c>
      <c r="C29" s="299">
        <f>+C19+C24+C27+C28</f>
        <v>29661694</v>
      </c>
      <c r="D29" s="129" t="s">
        <v>497</v>
      </c>
      <c r="E29" s="303">
        <f>SUM(E19:E28)</f>
        <v>0</v>
      </c>
      <c r="F29" s="929"/>
    </row>
    <row r="30" spans="1:6" ht="13.5" thickBot="1" x14ac:dyDescent="0.25">
      <c r="A30" s="319" t="s">
        <v>42</v>
      </c>
      <c r="B30" s="325" t="s">
        <v>496</v>
      </c>
      <c r="C30" s="326">
        <f>+C18+C29</f>
        <v>383617041</v>
      </c>
      <c r="D30" s="325" t="s">
        <v>498</v>
      </c>
      <c r="E30" s="326">
        <f>+E18+E29</f>
        <v>381810946</v>
      </c>
      <c r="F30" s="929"/>
    </row>
    <row r="31" spans="1:6" ht="13.5" thickBot="1" x14ac:dyDescent="0.25">
      <c r="A31" s="319" t="s">
        <v>43</v>
      </c>
      <c r="B31" s="325" t="s">
        <v>235</v>
      </c>
      <c r="C31" s="326" t="str">
        <f>IF(C18+C29-E30&lt;0,E30-(C18+C29),"-")</f>
        <v>-</v>
      </c>
      <c r="D31" s="325" t="s">
        <v>236</v>
      </c>
      <c r="E31" s="326">
        <f>IF(C18+C29-E30&gt;0,C18+C29-E30,"-")</f>
        <v>1806095</v>
      </c>
      <c r="F31" s="929"/>
    </row>
    <row r="32" spans="1:6" ht="18.75" x14ac:dyDescent="0.2">
      <c r="B32" s="930"/>
      <c r="C32" s="930"/>
      <c r="D32" s="930"/>
    </row>
  </sheetData>
  <mergeCells count="3">
    <mergeCell ref="A3:A4"/>
    <mergeCell ref="F1:F31"/>
    <mergeCell ref="B32:D32"/>
  </mergeCells>
  <phoneticPr fontId="0" type="noConversion"/>
  <printOptions horizontalCentered="1"/>
  <pageMargins left="0.31496062992125984" right="0.47244094488188981" top="0.9055118110236221" bottom="0.51181102362204722" header="0.6692913385826772" footer="0.27559055118110237"/>
  <pageSetup paperSize="9" orientation="landscape" verticalDpi="300" r:id="rId1"/>
  <headerFooter alignWithMargins="0">
    <oddHeader xml:space="preserve">&amp;R&amp;"Times New Roman CE,Félkövér dőlt"&amp;11 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  <pageSetUpPr fitToPage="1"/>
  </sheetPr>
  <dimension ref="A1:F33"/>
  <sheetViews>
    <sheetView topLeftCell="A19" zoomScale="175" zoomScaleNormal="175" zoomScaleSheetLayoutView="115" workbookViewId="0">
      <selection activeCell="H7" sqref="H7"/>
    </sheetView>
  </sheetViews>
  <sheetFormatPr defaultColWidth="9.33203125" defaultRowHeight="12.75" x14ac:dyDescent="0.2"/>
  <cols>
    <col min="1" max="1" width="6.83203125" style="41" customWidth="1"/>
    <col min="2" max="2" width="32.5" style="42" customWidth="1"/>
    <col min="3" max="3" width="16.33203125" style="41" customWidth="1"/>
    <col min="4" max="4" width="32.6640625" style="41" customWidth="1"/>
    <col min="5" max="5" width="15.83203125" style="41" customWidth="1"/>
    <col min="6" max="6" width="4.83203125" style="41" customWidth="1"/>
    <col min="7" max="16384" width="9.33203125" style="41"/>
  </cols>
  <sheetData>
    <row r="1" spans="1:6" ht="31.5" x14ac:dyDescent="0.2">
      <c r="B1" s="305" t="s">
        <v>161</v>
      </c>
      <c r="C1" s="306"/>
      <c r="D1" s="306"/>
      <c r="E1" s="306"/>
      <c r="F1" s="929" t="str">
        <f>+CONCATENATE("4. melléklet a ……../",LEFT(ÖSSZEFÜGGÉSEK!A5,4),". (……….) önkormányzati rendelethez")</f>
        <v>4. melléklet a ……../2024. (……….) önkormányzati rendelethez</v>
      </c>
    </row>
    <row r="2" spans="1:6" ht="14.25" thickBot="1" x14ac:dyDescent="0.25">
      <c r="E2" s="43" t="s">
        <v>620</v>
      </c>
      <c r="F2" s="929"/>
    </row>
    <row r="3" spans="1:6" ht="13.5" thickBot="1" x14ac:dyDescent="0.25">
      <c r="A3" s="931" t="s">
        <v>70</v>
      </c>
      <c r="B3" s="307" t="s">
        <v>57</v>
      </c>
      <c r="C3" s="308"/>
      <c r="D3" s="307" t="s">
        <v>58</v>
      </c>
      <c r="E3" s="309"/>
      <c r="F3" s="929"/>
    </row>
    <row r="4" spans="1:6" s="44" customFormat="1" ht="24.75" thickBot="1" x14ac:dyDescent="0.25">
      <c r="A4" s="932"/>
      <c r="B4" s="194" t="s">
        <v>62</v>
      </c>
      <c r="C4" s="195">
        <f ca="1">+'3. melléklet'!C4</f>
        <v>0</v>
      </c>
      <c r="D4" s="194" t="s">
        <v>62</v>
      </c>
      <c r="E4" s="195" t="s">
        <v>650</v>
      </c>
      <c r="F4" s="929"/>
    </row>
    <row r="5" spans="1:6" s="44" customFormat="1" ht="13.5" thickBot="1" x14ac:dyDescent="0.25">
      <c r="A5" s="310" t="s">
        <v>499</v>
      </c>
      <c r="B5" s="311" t="s">
        <v>500</v>
      </c>
      <c r="C5" s="312" t="s">
        <v>501</v>
      </c>
      <c r="D5" s="311" t="s">
        <v>503</v>
      </c>
      <c r="E5" s="313" t="s">
        <v>502</v>
      </c>
      <c r="F5" s="929"/>
    </row>
    <row r="6" spans="1:6" ht="19.899999999999999" customHeight="1" x14ac:dyDescent="0.2">
      <c r="A6" s="315" t="s">
        <v>18</v>
      </c>
      <c r="B6" s="316" t="s">
        <v>391</v>
      </c>
      <c r="C6" s="639">
        <f>'1. melléklet'!C59</f>
        <v>0</v>
      </c>
      <c r="D6" s="316" t="s">
        <v>227</v>
      </c>
      <c r="E6" s="763">
        <f>'1. melléklet'!C118</f>
        <v>1806095</v>
      </c>
      <c r="F6" s="929"/>
    </row>
    <row r="7" spans="1:6" ht="22.5" x14ac:dyDescent="0.2">
      <c r="A7" s="317" t="s">
        <v>19</v>
      </c>
      <c r="B7" s="318" t="s">
        <v>392</v>
      </c>
      <c r="C7" s="640"/>
      <c r="D7" s="318" t="s">
        <v>397</v>
      </c>
      <c r="E7" s="763">
        <f>'1. melléklet'!C119</f>
        <v>0</v>
      </c>
      <c r="F7" s="929"/>
    </row>
    <row r="8" spans="1:6" ht="12.95" customHeight="1" x14ac:dyDescent="0.2">
      <c r="A8" s="317" t="s">
        <v>20</v>
      </c>
      <c r="B8" s="318" t="s">
        <v>10</v>
      </c>
      <c r="C8" s="297"/>
      <c r="D8" s="318" t="s">
        <v>189</v>
      </c>
      <c r="E8" s="763">
        <f>'1. melléklet'!C120</f>
        <v>0</v>
      </c>
      <c r="F8" s="929"/>
    </row>
    <row r="9" spans="1:6" ht="20.25" customHeight="1" x14ac:dyDescent="0.2">
      <c r="A9" s="317" t="s">
        <v>21</v>
      </c>
      <c r="B9" s="318" t="s">
        <v>393</v>
      </c>
      <c r="C9" s="297"/>
      <c r="D9" s="318" t="s">
        <v>398</v>
      </c>
      <c r="E9" s="763">
        <f>'1. melléklet'!C121</f>
        <v>0</v>
      </c>
      <c r="F9" s="929"/>
    </row>
    <row r="10" spans="1:6" ht="12.75" customHeight="1" x14ac:dyDescent="0.2">
      <c r="A10" s="317" t="s">
        <v>22</v>
      </c>
      <c r="B10" s="318" t="s">
        <v>394</v>
      </c>
      <c r="C10" s="297"/>
      <c r="D10" s="318" t="s">
        <v>230</v>
      </c>
      <c r="E10" s="301">
        <f>'1. melléklet'!C122</f>
        <v>0</v>
      </c>
      <c r="F10" s="929"/>
    </row>
    <row r="11" spans="1:6" ht="12.95" customHeight="1" x14ac:dyDescent="0.2">
      <c r="A11" s="317" t="s">
        <v>23</v>
      </c>
      <c r="B11" s="318" t="s">
        <v>395</v>
      </c>
      <c r="C11" s="767"/>
      <c r="D11" s="405"/>
      <c r="E11" s="301"/>
      <c r="F11" s="929"/>
    </row>
    <row r="12" spans="1:6" ht="12.95" customHeight="1" x14ac:dyDescent="0.2">
      <c r="A12" s="317" t="s">
        <v>24</v>
      </c>
      <c r="B12" s="45"/>
      <c r="C12" s="297"/>
      <c r="D12" s="405"/>
      <c r="E12" s="301"/>
      <c r="F12" s="929"/>
    </row>
    <row r="13" spans="1:6" ht="12.95" customHeight="1" x14ac:dyDescent="0.2">
      <c r="A13" s="317" t="s">
        <v>25</v>
      </c>
      <c r="B13" s="45"/>
      <c r="C13" s="297"/>
      <c r="D13" s="406"/>
      <c r="E13" s="301"/>
      <c r="F13" s="929"/>
    </row>
    <row r="14" spans="1:6" ht="12.95" customHeight="1" x14ac:dyDescent="0.2">
      <c r="A14" s="317" t="s">
        <v>26</v>
      </c>
      <c r="B14" s="403"/>
      <c r="C14" s="298"/>
      <c r="D14" s="405"/>
      <c r="E14" s="301"/>
      <c r="F14" s="929"/>
    </row>
    <row r="15" spans="1:6" x14ac:dyDescent="0.2">
      <c r="A15" s="317" t="s">
        <v>27</v>
      </c>
      <c r="B15" s="45"/>
      <c r="C15" s="298"/>
      <c r="D15" s="405"/>
      <c r="E15" s="301"/>
      <c r="F15" s="929"/>
    </row>
    <row r="16" spans="1:6" ht="12.95" customHeight="1" thickBot="1" x14ac:dyDescent="0.25">
      <c r="A16" s="374" t="s">
        <v>28</v>
      </c>
      <c r="B16" s="404"/>
      <c r="C16" s="376"/>
      <c r="D16" s="375" t="s">
        <v>50</v>
      </c>
      <c r="E16" s="345"/>
      <c r="F16" s="929"/>
    </row>
    <row r="17" spans="1:6" ht="25.15" customHeight="1" thickBot="1" x14ac:dyDescent="0.25">
      <c r="A17" s="319" t="s">
        <v>29</v>
      </c>
      <c r="B17" s="129" t="s">
        <v>405</v>
      </c>
      <c r="C17" s="299">
        <f>+C6+C8+C9+C11+C12+C13+C14+C15+C16</f>
        <v>0</v>
      </c>
      <c r="D17" s="129" t="s">
        <v>406</v>
      </c>
      <c r="E17" s="303">
        <f>+E6+E8+E10+E11+E12+E13+E14+E15+E16</f>
        <v>1806095</v>
      </c>
      <c r="F17" s="929"/>
    </row>
    <row r="18" spans="1:6" ht="20.25" customHeight="1" x14ac:dyDescent="0.2">
      <c r="A18" s="315" t="s">
        <v>30</v>
      </c>
      <c r="B18" s="329" t="s">
        <v>248</v>
      </c>
      <c r="C18" s="764"/>
      <c r="D18" s="322" t="s">
        <v>193</v>
      </c>
      <c r="E18" s="75"/>
      <c r="F18" s="929"/>
    </row>
    <row r="19" spans="1:6" ht="12.95" customHeight="1" x14ac:dyDescent="0.2">
      <c r="A19" s="317" t="s">
        <v>31</v>
      </c>
      <c r="B19" s="330" t="s">
        <v>237</v>
      </c>
      <c r="C19" s="77">
        <v>29661694</v>
      </c>
      <c r="D19" s="322" t="s">
        <v>196</v>
      </c>
      <c r="E19" s="78"/>
      <c r="F19" s="929"/>
    </row>
    <row r="20" spans="1:6" ht="12.95" customHeight="1" x14ac:dyDescent="0.2">
      <c r="A20" s="315" t="s">
        <v>32</v>
      </c>
      <c r="B20" s="330" t="s">
        <v>238</v>
      </c>
      <c r="C20" s="77"/>
      <c r="D20" s="322" t="s">
        <v>158</v>
      </c>
      <c r="E20" s="78"/>
      <c r="F20" s="929"/>
    </row>
    <row r="21" spans="1:6" ht="12.95" customHeight="1" x14ac:dyDescent="0.2">
      <c r="A21" s="317" t="s">
        <v>33</v>
      </c>
      <c r="B21" s="330" t="s">
        <v>239</v>
      </c>
      <c r="C21" s="77"/>
      <c r="D21" s="322" t="s">
        <v>159</v>
      </c>
      <c r="E21" s="78"/>
      <c r="F21" s="929"/>
    </row>
    <row r="22" spans="1:6" ht="12.95" customHeight="1" x14ac:dyDescent="0.2">
      <c r="A22" s="315" t="s">
        <v>34</v>
      </c>
      <c r="B22" s="330" t="s">
        <v>240</v>
      </c>
      <c r="C22" s="77"/>
      <c r="D22" s="321" t="s">
        <v>234</v>
      </c>
      <c r="E22" s="78"/>
      <c r="F22" s="929"/>
    </row>
    <row r="23" spans="1:6" ht="21" customHeight="1" x14ac:dyDescent="0.2">
      <c r="A23" s="317" t="s">
        <v>35</v>
      </c>
      <c r="B23" s="331" t="s">
        <v>241</v>
      </c>
      <c r="C23" s="77"/>
      <c r="D23" s="322" t="s">
        <v>197</v>
      </c>
      <c r="E23" s="78"/>
      <c r="F23" s="929"/>
    </row>
    <row r="24" spans="1:6" ht="25.5" customHeight="1" x14ac:dyDescent="0.2">
      <c r="A24" s="315" t="s">
        <v>36</v>
      </c>
      <c r="B24" s="332" t="s">
        <v>242</v>
      </c>
      <c r="C24" s="324">
        <f>+C25+C26+C27+C28+C29</f>
        <v>0</v>
      </c>
      <c r="D24" s="333" t="s">
        <v>195</v>
      </c>
      <c r="E24" s="78"/>
      <c r="F24" s="929"/>
    </row>
    <row r="25" spans="1:6" ht="27" customHeight="1" x14ac:dyDescent="0.2">
      <c r="A25" s="317" t="s">
        <v>37</v>
      </c>
      <c r="B25" s="331" t="s">
        <v>243</v>
      </c>
      <c r="C25" s="77"/>
      <c r="D25" s="333" t="s">
        <v>399</v>
      </c>
      <c r="E25" s="78"/>
      <c r="F25" s="929"/>
    </row>
    <row r="26" spans="1:6" ht="19.5" customHeight="1" x14ac:dyDescent="0.2">
      <c r="A26" s="315" t="s">
        <v>38</v>
      </c>
      <c r="B26" s="331" t="s">
        <v>244</v>
      </c>
      <c r="C26" s="77"/>
      <c r="D26" s="328"/>
      <c r="E26" s="78"/>
      <c r="F26" s="929"/>
    </row>
    <row r="27" spans="1:6" ht="21.75" customHeight="1" x14ac:dyDescent="0.2">
      <c r="A27" s="317" t="s">
        <v>39</v>
      </c>
      <c r="B27" s="330" t="s">
        <v>245</v>
      </c>
      <c r="C27" s="77"/>
      <c r="D27" s="126"/>
      <c r="E27" s="78"/>
      <c r="F27" s="929"/>
    </row>
    <row r="28" spans="1:6" ht="12.95" customHeight="1" x14ac:dyDescent="0.2">
      <c r="A28" s="315" t="s">
        <v>40</v>
      </c>
      <c r="B28" s="334" t="s">
        <v>246</v>
      </c>
      <c r="C28" s="77"/>
      <c r="D28" s="45"/>
      <c r="E28" s="78"/>
      <c r="F28" s="929"/>
    </row>
    <row r="29" spans="1:6" ht="12.95" customHeight="1" thickBot="1" x14ac:dyDescent="0.25">
      <c r="A29" s="317" t="s">
        <v>41</v>
      </c>
      <c r="B29" s="335" t="s">
        <v>247</v>
      </c>
      <c r="C29" s="77"/>
      <c r="D29" s="126"/>
      <c r="E29" s="78"/>
      <c r="F29" s="929"/>
    </row>
    <row r="30" spans="1:6" ht="34.5" customHeight="1" thickBot="1" x14ac:dyDescent="0.25">
      <c r="A30" s="319" t="s">
        <v>42</v>
      </c>
      <c r="B30" s="129" t="s">
        <v>396</v>
      </c>
      <c r="C30" s="299">
        <f>+C18+C24</f>
        <v>0</v>
      </c>
      <c r="D30" s="129" t="s">
        <v>400</v>
      </c>
      <c r="E30" s="303">
        <f>SUM(E18:E29)</f>
        <v>0</v>
      </c>
      <c r="F30" s="929"/>
    </row>
    <row r="31" spans="1:6" ht="26.25" thickBot="1" x14ac:dyDescent="0.25">
      <c r="A31" s="319" t="s">
        <v>43</v>
      </c>
      <c r="B31" s="325" t="s">
        <v>401</v>
      </c>
      <c r="C31" s="326">
        <f>+C17+C30</f>
        <v>0</v>
      </c>
      <c r="D31" s="325" t="s">
        <v>402</v>
      </c>
      <c r="E31" s="326">
        <f>+E17+E30</f>
        <v>1806095</v>
      </c>
      <c r="F31" s="929"/>
    </row>
    <row r="32" spans="1:6" ht="13.5" thickBot="1" x14ac:dyDescent="0.25">
      <c r="A32" s="319" t="s">
        <v>44</v>
      </c>
      <c r="B32" s="325" t="s">
        <v>171</v>
      </c>
      <c r="C32" s="326">
        <f>IF(C17-E17&lt;0,E17-C17,"-")</f>
        <v>1806095</v>
      </c>
      <c r="D32" s="325" t="s">
        <v>172</v>
      </c>
      <c r="E32" s="326" t="str">
        <f>IF(C17-E17&gt;0,C17-E17,"-")</f>
        <v>-</v>
      </c>
      <c r="F32" s="929"/>
    </row>
    <row r="33" spans="1:6" ht="13.5" thickBot="1" x14ac:dyDescent="0.25">
      <c r="A33" s="319" t="s">
        <v>45</v>
      </c>
      <c r="B33" s="325" t="s">
        <v>235</v>
      </c>
      <c r="C33" s="326" t="str">
        <f>IF(C17+C30-E26&lt;0,E26-(C17+C30),"-")</f>
        <v>-</v>
      </c>
      <c r="D33" s="325" t="s">
        <v>236</v>
      </c>
      <c r="E33" s="326">
        <f>C31-E31</f>
        <v>-1806095</v>
      </c>
      <c r="F33" s="929"/>
    </row>
  </sheetData>
  <mergeCells count="2">
    <mergeCell ref="A3:A4"/>
    <mergeCell ref="F1:F33"/>
  </mergeCells>
  <phoneticPr fontId="0" type="noConversion"/>
  <printOptions horizontalCentered="1"/>
  <pageMargins left="0.78740157480314965" right="0.78740157480314965" top="0.78740157480314965" bottom="0.78740157480314965" header="0.47244094488188981" footer="0.78740157480314965"/>
  <pageSetup paperSize="9" scale="81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  <pageSetUpPr fitToPage="1"/>
  </sheetPr>
  <dimension ref="A1:E19"/>
  <sheetViews>
    <sheetView workbookViewId="0">
      <selection activeCell="E21" sqref="E21"/>
    </sheetView>
  </sheetViews>
  <sheetFormatPr defaultRowHeight="12.75" x14ac:dyDescent="0.2"/>
  <cols>
    <col min="1" max="1" width="46.33203125" customWidth="1"/>
    <col min="2" max="2" width="13.83203125" customWidth="1"/>
    <col min="3" max="3" width="66.1640625" customWidth="1"/>
    <col min="4" max="5" width="13.83203125" customWidth="1"/>
  </cols>
  <sheetData>
    <row r="1" spans="1:5" ht="18.75" x14ac:dyDescent="0.3">
      <c r="A1" s="130" t="s">
        <v>153</v>
      </c>
      <c r="E1" s="133" t="s">
        <v>157</v>
      </c>
    </row>
    <row r="3" spans="1:5" x14ac:dyDescent="0.2">
      <c r="A3" s="131"/>
      <c r="B3" s="138"/>
      <c r="C3" s="131"/>
      <c r="D3" s="132"/>
      <c r="E3" s="138"/>
    </row>
    <row r="4" spans="1:5" ht="15.75" x14ac:dyDescent="0.25">
      <c r="A4" s="86" t="str">
        <f>+ÖSSZEFÜGGÉSEK!A5</f>
        <v>2024. évi előirányzat BEVÉTELEK</v>
      </c>
      <c r="B4" s="139"/>
      <c r="C4" s="147"/>
      <c r="D4" s="132"/>
      <c r="E4" s="138"/>
    </row>
    <row r="5" spans="1:5" x14ac:dyDescent="0.2">
      <c r="A5" s="131"/>
      <c r="B5" s="138"/>
      <c r="C5" s="131"/>
      <c r="D5" s="132"/>
      <c r="E5" s="138"/>
    </row>
    <row r="6" spans="1:5" x14ac:dyDescent="0.2">
      <c r="A6" s="131" t="s">
        <v>751</v>
      </c>
      <c r="B6" s="138">
        <f>+'1. melléklet'!C63</f>
        <v>353955347</v>
      </c>
      <c r="C6" s="131" t="s">
        <v>754</v>
      </c>
      <c r="D6" s="132">
        <f>+'3. melléklet'!C18+'4. melléklet'!C17</f>
        <v>353955347</v>
      </c>
      <c r="E6" s="138">
        <f t="shared" ref="E6:E15" si="0">+B6-D6</f>
        <v>0</v>
      </c>
    </row>
    <row r="7" spans="1:5" x14ac:dyDescent="0.2">
      <c r="A7" s="131" t="s">
        <v>752</v>
      </c>
      <c r="B7" s="138">
        <f>+'1. melléklet'!C88</f>
        <v>29661694</v>
      </c>
      <c r="C7" s="131" t="s">
        <v>755</v>
      </c>
      <c r="D7" s="132">
        <f>+'3. melléklet'!C29+'4. melléklet'!C30</f>
        <v>29661694</v>
      </c>
      <c r="E7" s="138">
        <f t="shared" si="0"/>
        <v>0</v>
      </c>
    </row>
    <row r="8" spans="1:5" x14ac:dyDescent="0.2">
      <c r="A8" s="131" t="s">
        <v>763</v>
      </c>
      <c r="B8" s="138">
        <f>+'1. melléklet'!C89</f>
        <v>383617041</v>
      </c>
      <c r="C8" s="131" t="s">
        <v>756</v>
      </c>
      <c r="D8" s="132">
        <f>+'3. melléklet'!C30+'4. melléklet'!C31</f>
        <v>383617041</v>
      </c>
      <c r="E8" s="138">
        <f t="shared" si="0"/>
        <v>0</v>
      </c>
    </row>
    <row r="9" spans="1:5" x14ac:dyDescent="0.2">
      <c r="A9" s="131"/>
      <c r="B9" s="138"/>
      <c r="C9" s="131"/>
      <c r="D9" s="132"/>
      <c r="E9" s="138"/>
    </row>
    <row r="10" spans="1:5" x14ac:dyDescent="0.2">
      <c r="A10" s="131"/>
      <c r="B10" s="138"/>
      <c r="C10" s="131"/>
      <c r="D10" s="132"/>
      <c r="E10" s="138"/>
    </row>
    <row r="11" spans="1:5" ht="15.75" x14ac:dyDescent="0.25">
      <c r="A11" s="86" t="str">
        <f>+ÖSSZEFÜGGÉSEK!A12</f>
        <v>2024. évi előirányzat KIADÁSOK</v>
      </c>
      <c r="B11" s="139"/>
      <c r="C11" s="147"/>
      <c r="D11" s="132"/>
      <c r="E11" s="138"/>
    </row>
    <row r="12" spans="1:5" x14ac:dyDescent="0.2">
      <c r="A12" s="131"/>
      <c r="B12" s="138"/>
      <c r="C12" s="131"/>
      <c r="D12" s="132"/>
      <c r="E12" s="138"/>
    </row>
    <row r="13" spans="1:5" x14ac:dyDescent="0.2">
      <c r="A13" s="131" t="s">
        <v>760</v>
      </c>
      <c r="B13" s="138">
        <f>+'1. melléklet'!C131</f>
        <v>383617041</v>
      </c>
      <c r="C13" s="131" t="s">
        <v>757</v>
      </c>
      <c r="D13" s="132">
        <f>+'3. melléklet'!E18+'4. melléklet'!E17</f>
        <v>383617041</v>
      </c>
      <c r="E13" s="138">
        <f t="shared" si="0"/>
        <v>0</v>
      </c>
    </row>
    <row r="14" spans="1:5" x14ac:dyDescent="0.2">
      <c r="A14" s="131" t="s">
        <v>761</v>
      </c>
      <c r="B14" s="138">
        <f>+'1. melléklet'!C157</f>
        <v>0</v>
      </c>
      <c r="C14" s="131" t="s">
        <v>758</v>
      </c>
      <c r="D14" s="132">
        <f>+'3. melléklet'!E29+'4. melléklet'!E30</f>
        <v>0</v>
      </c>
      <c r="E14" s="138">
        <f t="shared" si="0"/>
        <v>0</v>
      </c>
    </row>
    <row r="15" spans="1:5" x14ac:dyDescent="0.2">
      <c r="A15" s="131" t="s">
        <v>762</v>
      </c>
      <c r="B15" s="138">
        <f>+'1. melléklet'!C158</f>
        <v>383617041</v>
      </c>
      <c r="C15" s="131" t="s">
        <v>759</v>
      </c>
      <c r="D15" s="132">
        <f>+'3. melléklet'!E30+'4. melléklet'!E31</f>
        <v>383617041</v>
      </c>
      <c r="E15" s="138">
        <f t="shared" si="0"/>
        <v>0</v>
      </c>
    </row>
    <row r="16" spans="1:5" x14ac:dyDescent="0.2">
      <c r="A16" s="131"/>
      <c r="B16" s="131"/>
      <c r="C16" s="131"/>
      <c r="D16" s="132"/>
      <c r="E16" s="132"/>
    </row>
    <row r="17" spans="1:5" x14ac:dyDescent="0.2">
      <c r="A17" s="131"/>
      <c r="B17" s="131"/>
      <c r="C17" s="131"/>
      <c r="D17" s="131"/>
      <c r="E17" s="131"/>
    </row>
    <row r="18" spans="1:5" x14ac:dyDescent="0.2">
      <c r="A18" s="131"/>
      <c r="B18" s="131"/>
      <c r="C18" s="131"/>
      <c r="D18" s="131"/>
      <c r="E18" s="131"/>
    </row>
    <row r="19" spans="1:5" x14ac:dyDescent="0.2">
      <c r="A19" s="131"/>
      <c r="B19" s="131"/>
      <c r="C19" s="131"/>
      <c r="D19" s="131"/>
      <c r="E19" s="131"/>
    </row>
  </sheetData>
  <phoneticPr fontId="30" type="noConversion"/>
  <conditionalFormatting sqref="E3:E15">
    <cfRule type="cellIs" dxfId="2" priority="1" stopIfTrue="1" operator="notEqual">
      <formula>0</formula>
    </cfRule>
  </conditionalFormatting>
  <pageMargins left="0.79" right="0.56999999999999995" top="0.88" bottom="0.66" header="0.5" footer="0.5"/>
  <pageSetup paperSize="9" scale="9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  <pageSetUpPr fitToPage="1"/>
  </sheetPr>
  <dimension ref="A1:G11"/>
  <sheetViews>
    <sheetView zoomScale="120" zoomScaleNormal="120" workbookViewId="0">
      <selection activeCell="C4" sqref="C4"/>
    </sheetView>
  </sheetViews>
  <sheetFormatPr defaultColWidth="9.33203125" defaultRowHeight="15" x14ac:dyDescent="0.25"/>
  <cols>
    <col min="1" max="1" width="5.6640625" style="149" customWidth="1"/>
    <col min="2" max="2" width="35.6640625" style="149" customWidth="1"/>
    <col min="3" max="6" width="14" style="149" customWidth="1"/>
    <col min="7" max="16384" width="9.33203125" style="149"/>
  </cols>
  <sheetData>
    <row r="1" spans="1:7" ht="33" customHeight="1" x14ac:dyDescent="0.25">
      <c r="A1" s="935" t="s">
        <v>621</v>
      </c>
      <c r="B1" s="935"/>
      <c r="C1" s="935"/>
      <c r="D1" s="935"/>
      <c r="E1" s="935"/>
      <c r="F1" s="935"/>
    </row>
    <row r="2" spans="1:7" ht="15.95" customHeight="1" thickBot="1" x14ac:dyDescent="0.3">
      <c r="A2" s="150"/>
      <c r="B2" s="150"/>
      <c r="C2" s="936"/>
      <c r="D2" s="936"/>
      <c r="E2" s="943" t="s">
        <v>629</v>
      </c>
      <c r="F2" s="943"/>
      <c r="G2" s="156"/>
    </row>
    <row r="3" spans="1:7" ht="63" customHeight="1" x14ac:dyDescent="0.25">
      <c r="A3" s="939" t="s">
        <v>16</v>
      </c>
      <c r="B3" s="941" t="s">
        <v>199</v>
      </c>
      <c r="C3" s="941" t="s">
        <v>252</v>
      </c>
      <c r="D3" s="941"/>
      <c r="E3" s="941"/>
      <c r="F3" s="937" t="s">
        <v>509</v>
      </c>
    </row>
    <row r="4" spans="1:7" ht="15.75" thickBot="1" x14ac:dyDescent="0.3">
      <c r="A4" s="940"/>
      <c r="B4" s="942"/>
      <c r="C4" s="455">
        <f>+LEFT(ÖSSZEFÜGGÉSEK!A5,4)+1</f>
        <v>2025</v>
      </c>
      <c r="D4" s="455">
        <f>+C4+1</f>
        <v>2026</v>
      </c>
      <c r="E4" s="455">
        <f>+D4+1</f>
        <v>2027</v>
      </c>
      <c r="F4" s="938"/>
    </row>
    <row r="5" spans="1:7" ht="15.75" thickBot="1" x14ac:dyDescent="0.3">
      <c r="A5" s="153" t="s">
        <v>499</v>
      </c>
      <c r="B5" s="154" t="s">
        <v>500</v>
      </c>
      <c r="C5" s="154" t="s">
        <v>501</v>
      </c>
      <c r="D5" s="154" t="s">
        <v>503</v>
      </c>
      <c r="E5" s="154" t="s">
        <v>502</v>
      </c>
      <c r="F5" s="155" t="s">
        <v>504</v>
      </c>
    </row>
    <row r="6" spans="1:7" x14ac:dyDescent="0.25">
      <c r="A6" s="152" t="s">
        <v>18</v>
      </c>
      <c r="B6" s="173"/>
      <c r="C6" s="174"/>
      <c r="D6" s="174"/>
      <c r="E6" s="174"/>
      <c r="F6" s="159">
        <f>SUM(C6:E6)</f>
        <v>0</v>
      </c>
    </row>
    <row r="7" spans="1:7" x14ac:dyDescent="0.25">
      <c r="A7" s="151" t="s">
        <v>19</v>
      </c>
      <c r="B7" s="175"/>
      <c r="C7" s="176"/>
      <c r="D7" s="176"/>
      <c r="E7" s="176"/>
      <c r="F7" s="160">
        <f>SUM(C7:E7)</f>
        <v>0</v>
      </c>
    </row>
    <row r="8" spans="1:7" x14ac:dyDescent="0.25">
      <c r="A8" s="151" t="s">
        <v>20</v>
      </c>
      <c r="B8" s="175"/>
      <c r="C8" s="933" t="s">
        <v>587</v>
      </c>
      <c r="D8" s="934"/>
      <c r="E8" s="176"/>
      <c r="F8" s="160">
        <f>SUM(C8:E8)</f>
        <v>0</v>
      </c>
    </row>
    <row r="9" spans="1:7" x14ac:dyDescent="0.25">
      <c r="A9" s="151" t="s">
        <v>21</v>
      </c>
      <c r="B9" s="175"/>
      <c r="C9" s="176"/>
      <c r="D9" s="176"/>
      <c r="E9" s="176"/>
      <c r="F9" s="160">
        <f>SUM(C9:E9)</f>
        <v>0</v>
      </c>
    </row>
    <row r="10" spans="1:7" ht="15.75" thickBot="1" x14ac:dyDescent="0.3">
      <c r="A10" s="157" t="s">
        <v>22</v>
      </c>
      <c r="B10" s="177"/>
      <c r="C10" s="178"/>
      <c r="D10" s="178"/>
      <c r="E10" s="178"/>
      <c r="F10" s="160">
        <f>SUM(C10:E10)</f>
        <v>0</v>
      </c>
    </row>
    <row r="11" spans="1:7" s="439" customFormat="1" thickBot="1" x14ac:dyDescent="0.25">
      <c r="A11" s="436" t="s">
        <v>23</v>
      </c>
      <c r="B11" s="158" t="s">
        <v>200</v>
      </c>
      <c r="C11" s="437">
        <f>SUM(C6:C10)</f>
        <v>0</v>
      </c>
      <c r="D11" s="437">
        <f>SUM(D6:D10)</f>
        <v>0</v>
      </c>
      <c r="E11" s="437">
        <f>SUM(E6:E10)</f>
        <v>0</v>
      </c>
      <c r="F11" s="438">
        <f>SUM(F6:F10)</f>
        <v>0</v>
      </c>
    </row>
  </sheetData>
  <mergeCells count="8">
    <mergeCell ref="C8:D8"/>
    <mergeCell ref="A1:F1"/>
    <mergeCell ref="C2:D2"/>
    <mergeCell ref="F3:F4"/>
    <mergeCell ref="A3:A4"/>
    <mergeCell ref="B3:B4"/>
    <mergeCell ref="C3:E3"/>
    <mergeCell ref="E2:F2"/>
  </mergeCells>
  <phoneticPr fontId="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8" orientation="portrait" r:id="rId1"/>
  <headerFooter alignWithMargins="0">
    <oddHeader>&amp;R&amp;"Times New Roman CE,Félkövér dőlt"&amp;11 5. melléklet a ..../2024.(...........)
önkormányzati rendelethez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A1:D12"/>
  <sheetViews>
    <sheetView zoomScale="120" zoomScaleNormal="120" workbookViewId="0">
      <selection activeCell="C5" sqref="C5"/>
    </sheetView>
  </sheetViews>
  <sheetFormatPr defaultColWidth="9.33203125" defaultRowHeight="15" x14ac:dyDescent="0.25"/>
  <cols>
    <col min="1" max="1" width="5.6640625" style="149" customWidth="1"/>
    <col min="2" max="2" width="68.6640625" style="149" customWidth="1"/>
    <col min="3" max="3" width="19.5" style="149" customWidth="1"/>
    <col min="4" max="16384" width="9.33203125" style="149"/>
  </cols>
  <sheetData>
    <row r="1" spans="1:4" ht="33" customHeight="1" x14ac:dyDescent="0.25">
      <c r="A1" s="935" t="s">
        <v>622</v>
      </c>
      <c r="B1" s="935"/>
      <c r="C1" s="935"/>
    </row>
    <row r="2" spans="1:4" ht="15.95" customHeight="1" thickBot="1" x14ac:dyDescent="0.3">
      <c r="A2" s="150"/>
      <c r="B2" s="150"/>
      <c r="C2" s="161" t="s">
        <v>629</v>
      </c>
      <c r="D2" s="156"/>
    </row>
    <row r="3" spans="1:4" ht="26.25" customHeight="1" thickBot="1" x14ac:dyDescent="0.3">
      <c r="A3" s="179" t="s">
        <v>16</v>
      </c>
      <c r="B3" s="180" t="s">
        <v>198</v>
      </c>
      <c r="C3" s="181" t="str">
        <f>+'1. melléklet'!C3</f>
        <v xml:space="preserve">2024. évi eredeti előirányzat </v>
      </c>
    </row>
    <row r="4" spans="1:4" ht="15.75" thickBot="1" x14ac:dyDescent="0.3">
      <c r="A4" s="182" t="s">
        <v>499</v>
      </c>
      <c r="B4" s="183" t="s">
        <v>500</v>
      </c>
      <c r="C4" s="184" t="s">
        <v>501</v>
      </c>
    </row>
    <row r="5" spans="1:4" x14ac:dyDescent="0.25">
      <c r="A5" s="185" t="s">
        <v>18</v>
      </c>
      <c r="B5" s="338" t="s">
        <v>510</v>
      </c>
      <c r="C5" s="769" t="s">
        <v>591</v>
      </c>
    </row>
    <row r="6" spans="1:4" ht="24.75" x14ac:dyDescent="0.25">
      <c r="A6" s="186" t="s">
        <v>19</v>
      </c>
      <c r="B6" s="365" t="s">
        <v>249</v>
      </c>
      <c r="C6" s="336"/>
    </row>
    <row r="7" spans="1:4" x14ac:dyDescent="0.25">
      <c r="A7" s="186" t="s">
        <v>20</v>
      </c>
      <c r="B7" s="366" t="s">
        <v>511</v>
      </c>
      <c r="C7" s="336"/>
    </row>
    <row r="8" spans="1:4" ht="24.75" x14ac:dyDescent="0.25">
      <c r="A8" s="186" t="s">
        <v>21</v>
      </c>
      <c r="B8" s="366" t="s">
        <v>251</v>
      </c>
      <c r="C8" s="641"/>
    </row>
    <row r="9" spans="1:4" x14ac:dyDescent="0.25">
      <c r="A9" s="187" t="s">
        <v>22</v>
      </c>
      <c r="B9" s="366" t="s">
        <v>250</v>
      </c>
      <c r="C9" s="337"/>
    </row>
    <row r="10" spans="1:4" ht="15.75" thickBot="1" x14ac:dyDescent="0.3">
      <c r="A10" s="186" t="s">
        <v>23</v>
      </c>
      <c r="B10" s="367" t="s">
        <v>512</v>
      </c>
      <c r="C10" s="336"/>
    </row>
    <row r="11" spans="1:4" ht="15.75" thickBot="1" x14ac:dyDescent="0.3">
      <c r="A11" s="944" t="s">
        <v>201</v>
      </c>
      <c r="B11" s="945"/>
      <c r="C11" s="188">
        <f>SUM(C5:C10)</f>
        <v>0</v>
      </c>
    </row>
    <row r="12" spans="1:4" ht="23.25" customHeight="1" x14ac:dyDescent="0.25">
      <c r="A12" s="946" t="s">
        <v>224</v>
      </c>
      <c r="B12" s="946"/>
      <c r="C12" s="946"/>
    </row>
  </sheetData>
  <mergeCells count="3">
    <mergeCell ref="A1:C1"/>
    <mergeCell ref="A11:B11"/>
    <mergeCell ref="A12:C12"/>
  </mergeCells>
  <phoneticPr fontId="3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6. melléklet a ../2024. (............) önkormányzati rendelethez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  <pageSetUpPr fitToPage="1"/>
  </sheetPr>
  <dimension ref="A1:D8"/>
  <sheetViews>
    <sheetView zoomScale="120" zoomScaleNormal="120" workbookViewId="0">
      <selection sqref="A1:C1"/>
    </sheetView>
  </sheetViews>
  <sheetFormatPr defaultColWidth="9.33203125" defaultRowHeight="15" x14ac:dyDescent="0.25"/>
  <cols>
    <col min="1" max="1" width="5.6640625" style="149" customWidth="1"/>
    <col min="2" max="2" width="66.83203125" style="149" customWidth="1"/>
    <col min="3" max="3" width="27" style="149" customWidth="1"/>
    <col min="4" max="16384" width="9.33203125" style="149"/>
  </cols>
  <sheetData>
    <row r="1" spans="1:4" ht="33" customHeight="1" x14ac:dyDescent="0.25">
      <c r="A1" s="935" t="str">
        <f>+CONCATENATE("Hencida Község Önkotmányzata ",CONCATENATE(LEFT(ÖSSZEFÜGGÉSEK!A5,4),". évi adósságot keletkeztető fejlesztési céljai"))</f>
        <v>Hencida Község Önkotmányzata 2024. évi adósságot keletkeztető fejlesztési céljai</v>
      </c>
      <c r="B1" s="935"/>
      <c r="C1" s="935"/>
    </row>
    <row r="2" spans="1:4" ht="15.95" customHeight="1" thickBot="1" x14ac:dyDescent="0.3">
      <c r="A2" s="150"/>
      <c r="B2" s="150"/>
      <c r="C2" s="161" t="s">
        <v>629</v>
      </c>
      <c r="D2" s="156"/>
    </row>
    <row r="3" spans="1:4" ht="26.25" customHeight="1" thickBot="1" x14ac:dyDescent="0.3">
      <c r="A3" s="179" t="s">
        <v>16</v>
      </c>
      <c r="B3" s="180" t="s">
        <v>202</v>
      </c>
      <c r="C3" s="181" t="s">
        <v>223</v>
      </c>
    </row>
    <row r="4" spans="1:4" ht="15.75" thickBot="1" x14ac:dyDescent="0.3">
      <c r="A4" s="182" t="s">
        <v>499</v>
      </c>
      <c r="B4" s="183" t="s">
        <v>500</v>
      </c>
      <c r="C4" s="184" t="s">
        <v>501</v>
      </c>
    </row>
    <row r="5" spans="1:4" x14ac:dyDescent="0.25">
      <c r="A5" s="185" t="s">
        <v>18</v>
      </c>
      <c r="B5" s="192"/>
      <c r="C5" s="189"/>
    </row>
    <row r="6" spans="1:4" x14ac:dyDescent="0.25">
      <c r="A6" s="186" t="s">
        <v>19</v>
      </c>
      <c r="B6" s="580" t="s">
        <v>587</v>
      </c>
      <c r="C6" s="190"/>
    </row>
    <row r="7" spans="1:4" ht="15.75" thickBot="1" x14ac:dyDescent="0.3">
      <c r="A7" s="187" t="s">
        <v>20</v>
      </c>
      <c r="B7" s="193"/>
      <c r="C7" s="191"/>
    </row>
    <row r="8" spans="1:4" s="439" customFormat="1" ht="17.25" customHeight="1" thickBot="1" x14ac:dyDescent="0.25">
      <c r="A8" s="440" t="s">
        <v>21</v>
      </c>
      <c r="B8" s="134" t="s">
        <v>203</v>
      </c>
      <c r="C8" s="188">
        <f>SUM(C5:C7)</f>
        <v>0</v>
      </c>
    </row>
  </sheetData>
  <mergeCells count="1">
    <mergeCell ref="A1:C1"/>
  </mergeCells>
  <phoneticPr fontId="3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7. melléklet a 
../2024. (.........) önkormányzati rendelethez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  <pageSetUpPr fitToPage="1"/>
  </sheetPr>
  <dimension ref="A1:F23"/>
  <sheetViews>
    <sheetView zoomScaleNormal="100" workbookViewId="0">
      <selection activeCell="H8" sqref="H8"/>
    </sheetView>
  </sheetViews>
  <sheetFormatPr defaultColWidth="9.33203125" defaultRowHeight="12.75" x14ac:dyDescent="0.2"/>
  <cols>
    <col min="1" max="1" width="52.1640625" style="42" customWidth="1"/>
    <col min="2" max="2" width="15.6640625" style="41" customWidth="1"/>
    <col min="3" max="3" width="16.33203125" style="41" customWidth="1"/>
    <col min="4" max="4" width="18" style="41" customWidth="1"/>
    <col min="5" max="5" width="16.6640625" style="41" customWidth="1"/>
    <col min="6" max="6" width="18.83203125" style="41" customWidth="1"/>
    <col min="7" max="8" width="12.83203125" style="41" customWidth="1"/>
    <col min="9" max="9" width="13.83203125" style="41" customWidth="1"/>
    <col min="10" max="16384" width="9.33203125" style="41"/>
  </cols>
  <sheetData>
    <row r="1" spans="1:6" ht="25.5" customHeight="1" x14ac:dyDescent="0.2">
      <c r="A1" s="947" t="s">
        <v>0</v>
      </c>
      <c r="B1" s="947"/>
      <c r="C1" s="947"/>
      <c r="D1" s="947"/>
      <c r="E1" s="947"/>
      <c r="F1" s="947"/>
    </row>
    <row r="2" spans="1:6" ht="22.5" customHeight="1" thickBot="1" x14ac:dyDescent="0.3">
      <c r="F2" s="47" t="s">
        <v>629</v>
      </c>
    </row>
    <row r="3" spans="1:6" s="44" customFormat="1" ht="44.25" customHeight="1" thickBot="1" x14ac:dyDescent="0.25">
      <c r="A3" s="579" t="s">
        <v>65</v>
      </c>
      <c r="B3" s="195" t="s">
        <v>66</v>
      </c>
      <c r="C3" s="195" t="s">
        <v>67</v>
      </c>
      <c r="D3" s="195" t="str">
        <f>+CONCATENATE("Felhasználás   ",LEFT(ÖSSZEFÜGGÉSEK!A5,4)-1,". XII. 31-ig")</f>
        <v>Felhasználás   2023. XII. 31-ig</v>
      </c>
      <c r="E3" s="195" t="str">
        <f>+'1. melléklet'!C3</f>
        <v xml:space="preserve">2024. évi eredeti előirányzat </v>
      </c>
      <c r="F3" s="48" t="str">
        <f>+CONCATENATE(LEFT(ÖSSZEFÜGGÉSEK!A5,4),". utáni szükséglet")</f>
        <v>2024. utáni szükséglet</v>
      </c>
    </row>
    <row r="4" spans="1:6" ht="12" customHeight="1" thickBot="1" x14ac:dyDescent="0.25">
      <c r="A4" s="581" t="s">
        <v>499</v>
      </c>
      <c r="B4" s="644" t="s">
        <v>500</v>
      </c>
      <c r="C4" s="50" t="s">
        <v>501</v>
      </c>
      <c r="D4" s="50" t="s">
        <v>503</v>
      </c>
      <c r="E4" s="50" t="s">
        <v>502</v>
      </c>
      <c r="F4" s="51" t="s">
        <v>505</v>
      </c>
    </row>
    <row r="5" spans="1:6" ht="15.95" customHeight="1" x14ac:dyDescent="0.2">
      <c r="A5" s="588"/>
      <c r="B5" s="645"/>
      <c r="C5" s="583"/>
      <c r="D5" s="584"/>
      <c r="E5" s="642"/>
      <c r="F5" s="643">
        <f t="shared" ref="F5:F22" si="0">B5-D5-E5</f>
        <v>0</v>
      </c>
    </row>
    <row r="6" spans="1:6" ht="15.95" customHeight="1" x14ac:dyDescent="0.2">
      <c r="A6" s="588" t="s">
        <v>651</v>
      </c>
      <c r="B6" s="645">
        <v>45000000</v>
      </c>
      <c r="C6" s="583" t="s">
        <v>733</v>
      </c>
      <c r="D6" s="584">
        <v>43193905</v>
      </c>
      <c r="E6" s="642">
        <v>1806095</v>
      </c>
      <c r="F6" s="643">
        <f t="shared" si="0"/>
        <v>0</v>
      </c>
    </row>
    <row r="7" spans="1:6" ht="15.95" customHeight="1" x14ac:dyDescent="0.2">
      <c r="A7" s="588"/>
      <c r="B7" s="645"/>
      <c r="C7" s="583"/>
      <c r="D7" s="26"/>
      <c r="E7" s="642"/>
      <c r="F7" s="643">
        <f t="shared" si="0"/>
        <v>0</v>
      </c>
    </row>
    <row r="8" spans="1:6" ht="15.95" customHeight="1" x14ac:dyDescent="0.2">
      <c r="A8" s="442"/>
      <c r="B8" s="26"/>
      <c r="C8" s="443"/>
      <c r="D8" s="26"/>
      <c r="E8" s="26"/>
      <c r="F8" s="52">
        <f t="shared" si="0"/>
        <v>0</v>
      </c>
    </row>
    <row r="9" spans="1:6" ht="15.95" customHeight="1" x14ac:dyDescent="0.2">
      <c r="A9" s="441"/>
      <c r="B9" s="26"/>
      <c r="C9" s="443"/>
      <c r="D9" s="26"/>
      <c r="E9" s="26"/>
      <c r="F9" s="52">
        <f t="shared" si="0"/>
        <v>0</v>
      </c>
    </row>
    <row r="10" spans="1:6" ht="15.95" customHeight="1" x14ac:dyDescent="0.2">
      <c r="A10" s="442"/>
      <c r="B10" s="26"/>
      <c r="C10" s="443"/>
      <c r="D10" s="26"/>
      <c r="E10" s="26"/>
      <c r="F10" s="52">
        <f t="shared" si="0"/>
        <v>0</v>
      </c>
    </row>
    <row r="11" spans="1:6" ht="15.95" customHeight="1" x14ac:dyDescent="0.2">
      <c r="A11" s="441"/>
      <c r="B11" s="26"/>
      <c r="C11" s="443"/>
      <c r="D11" s="26"/>
      <c r="E11" s="26"/>
      <c r="F11" s="52">
        <f t="shared" si="0"/>
        <v>0</v>
      </c>
    </row>
    <row r="12" spans="1:6" ht="15.95" customHeight="1" x14ac:dyDescent="0.2">
      <c r="A12" s="441"/>
      <c r="B12" s="26"/>
      <c r="C12" s="443"/>
      <c r="D12" s="26"/>
      <c r="E12" s="26"/>
      <c r="F12" s="52">
        <f t="shared" si="0"/>
        <v>0</v>
      </c>
    </row>
    <row r="13" spans="1:6" ht="15.95" customHeight="1" x14ac:dyDescent="0.2">
      <c r="A13" s="441"/>
      <c r="B13" s="26"/>
      <c r="C13" s="443"/>
      <c r="D13" s="26"/>
      <c r="E13" s="26"/>
      <c r="F13" s="52">
        <f t="shared" si="0"/>
        <v>0</v>
      </c>
    </row>
    <row r="14" spans="1:6" ht="15.95" customHeight="1" x14ac:dyDescent="0.2">
      <c r="A14" s="441"/>
      <c r="B14" s="26"/>
      <c r="C14" s="443"/>
      <c r="D14" s="26"/>
      <c r="E14" s="26"/>
      <c r="F14" s="52">
        <f t="shared" si="0"/>
        <v>0</v>
      </c>
    </row>
    <row r="15" spans="1:6" ht="15.95" customHeight="1" x14ac:dyDescent="0.2">
      <c r="A15" s="441"/>
      <c r="B15" s="26"/>
      <c r="C15" s="443"/>
      <c r="D15" s="26"/>
      <c r="E15" s="26"/>
      <c r="F15" s="52">
        <f t="shared" si="0"/>
        <v>0</v>
      </c>
    </row>
    <row r="16" spans="1:6" ht="15.95" customHeight="1" x14ac:dyDescent="0.2">
      <c r="A16" s="441"/>
      <c r="B16" s="26"/>
      <c r="C16" s="443"/>
      <c r="D16" s="26"/>
      <c r="E16" s="26"/>
      <c r="F16" s="52">
        <f t="shared" si="0"/>
        <v>0</v>
      </c>
    </row>
    <row r="17" spans="1:6" ht="15.95" customHeight="1" x14ac:dyDescent="0.2">
      <c r="A17" s="441"/>
      <c r="B17" s="26"/>
      <c r="C17" s="443"/>
      <c r="D17" s="26"/>
      <c r="E17" s="26"/>
      <c r="F17" s="52">
        <f t="shared" si="0"/>
        <v>0</v>
      </c>
    </row>
    <row r="18" spans="1:6" ht="15.95" customHeight="1" x14ac:dyDescent="0.2">
      <c r="A18" s="441"/>
      <c r="B18" s="26"/>
      <c r="C18" s="443"/>
      <c r="D18" s="26"/>
      <c r="E18" s="26"/>
      <c r="F18" s="52">
        <f t="shared" si="0"/>
        <v>0</v>
      </c>
    </row>
    <row r="19" spans="1:6" ht="15.95" customHeight="1" x14ac:dyDescent="0.2">
      <c r="A19" s="441"/>
      <c r="B19" s="26"/>
      <c r="C19" s="443"/>
      <c r="D19" s="26"/>
      <c r="E19" s="26"/>
      <c r="F19" s="52">
        <f t="shared" si="0"/>
        <v>0</v>
      </c>
    </row>
    <row r="20" spans="1:6" ht="15.95" customHeight="1" x14ac:dyDescent="0.2">
      <c r="A20" s="441"/>
      <c r="B20" s="26"/>
      <c r="C20" s="443"/>
      <c r="D20" s="26"/>
      <c r="E20" s="26"/>
      <c r="F20" s="52">
        <f t="shared" si="0"/>
        <v>0</v>
      </c>
    </row>
    <row r="21" spans="1:6" ht="15.95" customHeight="1" x14ac:dyDescent="0.2">
      <c r="A21" s="441"/>
      <c r="B21" s="26"/>
      <c r="C21" s="443"/>
      <c r="D21" s="26"/>
      <c r="E21" s="26"/>
      <c r="F21" s="52">
        <f t="shared" si="0"/>
        <v>0</v>
      </c>
    </row>
    <row r="22" spans="1:6" ht="15.95" customHeight="1" thickBot="1" x14ac:dyDescent="0.25">
      <c r="A22" s="53"/>
      <c r="B22" s="27"/>
      <c r="C22" s="444"/>
      <c r="D22" s="27"/>
      <c r="E22" s="27"/>
      <c r="F22" s="54">
        <f t="shared" si="0"/>
        <v>0</v>
      </c>
    </row>
    <row r="23" spans="1:6" s="55" customFormat="1" ht="18" customHeight="1" thickBot="1" x14ac:dyDescent="0.25">
      <c r="A23" s="196" t="s">
        <v>64</v>
      </c>
      <c r="B23" s="771">
        <f>SUM(B5:B22)</f>
        <v>45000000</v>
      </c>
      <c r="C23" s="123"/>
      <c r="D23" s="771">
        <f>SUM(D5:D22)</f>
        <v>43193905</v>
      </c>
      <c r="E23" s="771">
        <f>SUM(E5:E22)</f>
        <v>1806095</v>
      </c>
      <c r="F23" s="772">
        <f>SUM(F5:F22)</f>
        <v>0</v>
      </c>
    </row>
  </sheetData>
  <mergeCells count="1">
    <mergeCell ref="A1:F1"/>
  </mergeCells>
  <phoneticPr fontId="0" type="noConversion"/>
  <printOptions horizontalCentered="1"/>
  <pageMargins left="0.78740157480314965" right="0.78740157480314965" top="1.0236220472440944" bottom="0.98425196850393704" header="0.78740157480314965" footer="0.78740157480314965"/>
  <pageSetup paperSize="9" orientation="landscape" horizontalDpi="300" verticalDpi="300" r:id="rId1"/>
  <headerFooter alignWithMargins="0">
    <oddHeader>&amp;R&amp;"Times New Roman CE,Félkövér dőlt"&amp;11 8. melléklet a ../2024 (..........) önkormányzati rendelethez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92D050"/>
    <pageSetUpPr fitToPage="1"/>
  </sheetPr>
  <dimension ref="A1:F24"/>
  <sheetViews>
    <sheetView zoomScaleNormal="100" workbookViewId="0">
      <selection activeCell="F3" sqref="F3"/>
    </sheetView>
  </sheetViews>
  <sheetFormatPr defaultColWidth="9.33203125" defaultRowHeight="12.75" x14ac:dyDescent="0.2"/>
  <cols>
    <col min="1" max="1" width="60.6640625" style="42" customWidth="1"/>
    <col min="2" max="2" width="15.6640625" style="41" customWidth="1"/>
    <col min="3" max="3" width="16.33203125" style="41" customWidth="1"/>
    <col min="4" max="4" width="18" style="41" customWidth="1"/>
    <col min="5" max="5" width="16.6640625" style="41" customWidth="1"/>
    <col min="6" max="6" width="18.83203125" style="41" customWidth="1"/>
    <col min="7" max="8" width="12.83203125" style="41" customWidth="1"/>
    <col min="9" max="9" width="13.83203125" style="41" customWidth="1"/>
    <col min="10" max="16384" width="9.33203125" style="41"/>
  </cols>
  <sheetData>
    <row r="1" spans="1:6" ht="24.75" customHeight="1" x14ac:dyDescent="0.2">
      <c r="A1" s="947" t="s">
        <v>1</v>
      </c>
      <c r="B1" s="947"/>
      <c r="C1" s="947"/>
      <c r="D1" s="947"/>
      <c r="E1" s="947"/>
      <c r="F1" s="947"/>
    </row>
    <row r="2" spans="1:6" ht="23.25" customHeight="1" thickBot="1" x14ac:dyDescent="0.3">
      <c r="F2" s="47" t="s">
        <v>629</v>
      </c>
    </row>
    <row r="3" spans="1:6" s="44" customFormat="1" ht="48.75" customHeight="1" thickBot="1" x14ac:dyDescent="0.25">
      <c r="A3" s="579" t="s">
        <v>68</v>
      </c>
      <c r="B3" s="585" t="s">
        <v>66</v>
      </c>
      <c r="C3" s="585" t="s">
        <v>67</v>
      </c>
      <c r="D3" s="585" t="str">
        <f>+'8. melléklet'!D3</f>
        <v>Felhasználás   2023. XII. 31-ig</v>
      </c>
      <c r="E3" s="585" t="str">
        <f>+'8. melléklet'!E3</f>
        <v xml:space="preserve">2024. évi eredeti előirányzat </v>
      </c>
      <c r="F3" s="586" t="str">
        <f>+CONCATENATE(LEFT(ÖSSZEFÜGGÉSEK!A5,4),". utáni szükséglet ",CHAR(10),"(F=B - D - E)")</f>
        <v>2024. utáni szükséglet 
(F=B - D - E)</v>
      </c>
    </row>
    <row r="4" spans="1:6" ht="15" customHeight="1" thickBot="1" x14ac:dyDescent="0.25">
      <c r="A4" s="49" t="s">
        <v>499</v>
      </c>
      <c r="B4" s="50" t="s">
        <v>500</v>
      </c>
      <c r="C4" s="50" t="s">
        <v>501</v>
      </c>
      <c r="D4" s="50" t="s">
        <v>503</v>
      </c>
      <c r="E4" s="50" t="s">
        <v>502</v>
      </c>
      <c r="F4" s="51" t="s">
        <v>504</v>
      </c>
    </row>
    <row r="5" spans="1:6" ht="15.95" customHeight="1" x14ac:dyDescent="0.2">
      <c r="A5" s="770" t="s">
        <v>587</v>
      </c>
      <c r="B5" s="582"/>
      <c r="C5" s="583"/>
      <c r="D5" s="584"/>
      <c r="E5" s="584"/>
      <c r="F5" s="58">
        <f t="shared" ref="F5:F23" si="0">B5-D5-E5</f>
        <v>0</v>
      </c>
    </row>
    <row r="6" spans="1:6" ht="15.95" customHeight="1" x14ac:dyDescent="0.2">
      <c r="A6" s="441"/>
      <c r="B6" s="26"/>
      <c r="C6" s="443"/>
      <c r="D6" s="26"/>
      <c r="E6" s="26"/>
      <c r="F6" s="58">
        <f t="shared" si="0"/>
        <v>0</v>
      </c>
    </row>
    <row r="7" spans="1:6" ht="15.95" customHeight="1" x14ac:dyDescent="0.2">
      <c r="A7" s="56"/>
      <c r="B7" s="57"/>
      <c r="C7" s="445"/>
      <c r="D7" s="57"/>
      <c r="E7" s="57"/>
      <c r="F7" s="58">
        <f t="shared" si="0"/>
        <v>0</v>
      </c>
    </row>
    <row r="8" spans="1:6" ht="15.95" customHeight="1" x14ac:dyDescent="0.2">
      <c r="A8" s="56"/>
      <c r="B8" s="57"/>
      <c r="C8" s="445"/>
      <c r="D8" s="57"/>
      <c r="E8" s="57"/>
      <c r="F8" s="58">
        <f t="shared" si="0"/>
        <v>0</v>
      </c>
    </row>
    <row r="9" spans="1:6" ht="15.95" customHeight="1" x14ac:dyDescent="0.2">
      <c r="A9" s="56"/>
      <c r="B9" s="57"/>
      <c r="C9" s="445"/>
      <c r="D9" s="57"/>
      <c r="E9" s="57"/>
      <c r="F9" s="58">
        <f t="shared" si="0"/>
        <v>0</v>
      </c>
    </row>
    <row r="10" spans="1:6" ht="15.95" customHeight="1" x14ac:dyDescent="0.2">
      <c r="A10" s="56"/>
      <c r="B10" s="57"/>
      <c r="C10" s="445"/>
      <c r="D10" s="57"/>
      <c r="E10" s="57"/>
      <c r="F10" s="58">
        <f t="shared" si="0"/>
        <v>0</v>
      </c>
    </row>
    <row r="11" spans="1:6" ht="15.95" customHeight="1" x14ac:dyDescent="0.2">
      <c r="A11" s="502"/>
      <c r="B11" s="499"/>
      <c r="C11" s="445"/>
      <c r="D11" s="57"/>
      <c r="E11" s="57"/>
      <c r="F11" s="58">
        <f t="shared" si="0"/>
        <v>0</v>
      </c>
    </row>
    <row r="12" spans="1:6" ht="15.95" customHeight="1" x14ac:dyDescent="0.2">
      <c r="A12" s="56"/>
      <c r="B12" s="57"/>
      <c r="C12" s="445"/>
      <c r="D12" s="57"/>
      <c r="E12" s="57"/>
      <c r="F12" s="58">
        <f t="shared" si="0"/>
        <v>0</v>
      </c>
    </row>
    <row r="13" spans="1:6" ht="15.95" customHeight="1" x14ac:dyDescent="0.2">
      <c r="A13" s="56"/>
      <c r="B13" s="57"/>
      <c r="C13" s="445"/>
      <c r="D13" s="57"/>
      <c r="E13" s="57"/>
      <c r="F13" s="58">
        <f t="shared" si="0"/>
        <v>0</v>
      </c>
    </row>
    <row r="14" spans="1:6" ht="15.95" customHeight="1" x14ac:dyDescent="0.2">
      <c r="A14" s="56"/>
      <c r="B14" s="57"/>
      <c r="C14" s="445"/>
      <c r="D14" s="57"/>
      <c r="E14" s="57"/>
      <c r="F14" s="58">
        <f t="shared" si="0"/>
        <v>0</v>
      </c>
    </row>
    <row r="15" spans="1:6" ht="15.95" customHeight="1" x14ac:dyDescent="0.2">
      <c r="A15" s="56"/>
      <c r="B15" s="57"/>
      <c r="C15" s="445"/>
      <c r="D15" s="57"/>
      <c r="E15" s="57"/>
      <c r="F15" s="58">
        <f t="shared" si="0"/>
        <v>0</v>
      </c>
    </row>
    <row r="16" spans="1:6" ht="15.95" customHeight="1" x14ac:dyDescent="0.2">
      <c r="A16" s="56"/>
      <c r="B16" s="57"/>
      <c r="C16" s="445"/>
      <c r="D16" s="57"/>
      <c r="E16" s="57"/>
      <c r="F16" s="58">
        <f t="shared" si="0"/>
        <v>0</v>
      </c>
    </row>
    <row r="17" spans="1:6" ht="15.95" customHeight="1" x14ac:dyDescent="0.2">
      <c r="A17" s="56"/>
      <c r="B17" s="57"/>
      <c r="C17" s="445"/>
      <c r="D17" s="57"/>
      <c r="E17" s="57"/>
      <c r="F17" s="58">
        <f t="shared" si="0"/>
        <v>0</v>
      </c>
    </row>
    <row r="18" spans="1:6" ht="15.95" customHeight="1" x14ac:dyDescent="0.2">
      <c r="A18" s="56"/>
      <c r="B18" s="57"/>
      <c r="C18" s="445"/>
      <c r="D18" s="57"/>
      <c r="E18" s="57"/>
      <c r="F18" s="58">
        <f t="shared" si="0"/>
        <v>0</v>
      </c>
    </row>
    <row r="19" spans="1:6" ht="15.95" customHeight="1" x14ac:dyDescent="0.2">
      <c r="A19" s="56"/>
      <c r="B19" s="57"/>
      <c r="C19" s="445"/>
      <c r="D19" s="57"/>
      <c r="E19" s="57"/>
      <c r="F19" s="58">
        <f t="shared" si="0"/>
        <v>0</v>
      </c>
    </row>
    <row r="20" spans="1:6" ht="15.95" customHeight="1" x14ac:dyDescent="0.2">
      <c r="A20" s="56"/>
      <c r="B20" s="57"/>
      <c r="C20" s="445"/>
      <c r="D20" s="57"/>
      <c r="E20" s="57"/>
      <c r="F20" s="58">
        <f t="shared" si="0"/>
        <v>0</v>
      </c>
    </row>
    <row r="21" spans="1:6" ht="15.95" customHeight="1" x14ac:dyDescent="0.2">
      <c r="A21" s="56"/>
      <c r="B21" s="57"/>
      <c r="C21" s="445"/>
      <c r="D21" s="57"/>
      <c r="E21" s="57"/>
      <c r="F21" s="58">
        <f t="shared" si="0"/>
        <v>0</v>
      </c>
    </row>
    <row r="22" spans="1:6" ht="15.95" customHeight="1" x14ac:dyDescent="0.2">
      <c r="A22" s="56"/>
      <c r="B22" s="57"/>
      <c r="C22" s="445"/>
      <c r="D22" s="57"/>
      <c r="E22" s="57"/>
      <c r="F22" s="58">
        <f t="shared" si="0"/>
        <v>0</v>
      </c>
    </row>
    <row r="23" spans="1:6" ht="15.95" customHeight="1" thickBot="1" x14ac:dyDescent="0.25">
      <c r="A23" s="59"/>
      <c r="B23" s="60"/>
      <c r="C23" s="446"/>
      <c r="D23" s="60"/>
      <c r="E23" s="60"/>
      <c r="F23" s="61">
        <f t="shared" si="0"/>
        <v>0</v>
      </c>
    </row>
    <row r="24" spans="1:6" s="55" customFormat="1" ht="18" customHeight="1" thickBot="1" x14ac:dyDescent="0.25">
      <c r="A24" s="196" t="s">
        <v>64</v>
      </c>
      <c r="B24" s="197">
        <f>SUM(B5:B23)</f>
        <v>0</v>
      </c>
      <c r="C24" s="124"/>
      <c r="D24" s="197">
        <f>SUM(D5:D23)</f>
        <v>0</v>
      </c>
      <c r="E24" s="197">
        <f>SUM(E5:E23)</f>
        <v>0</v>
      </c>
      <c r="F24" s="62">
        <f>SUM(F5:F23)</f>
        <v>0</v>
      </c>
    </row>
  </sheetData>
  <mergeCells count="1">
    <mergeCell ref="A1:F1"/>
  </mergeCells>
  <phoneticPr fontId="0" type="noConversion"/>
  <printOptions horizontalCentered="1"/>
  <pageMargins left="0.78740157480314965" right="0.78740157480314965" top="1.2204724409448819" bottom="0.98425196850393704" header="0.78740157480314965" footer="0.78740157480314965"/>
  <pageSetup paperSize="9" scale="98" orientation="landscape" horizontalDpi="300" verticalDpi="300" r:id="rId1"/>
  <headerFooter alignWithMargins="0">
    <oddHeader xml:space="preserve">&amp;R&amp;"Times New Roman CE,Félkövér dőlt"&amp;12 &amp;11 9. melléklet a ../2024. (...........) önkormányzati rendelethez&amp;"Times New Roman CE,Normál"&amp;10
   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2D050"/>
    <pageSetUpPr fitToPage="1"/>
  </sheetPr>
  <dimension ref="A2:E52"/>
  <sheetViews>
    <sheetView zoomScaleNormal="100" workbookViewId="0">
      <selection activeCell="B4" sqref="B4"/>
    </sheetView>
  </sheetViews>
  <sheetFormatPr defaultRowHeight="12.75" x14ac:dyDescent="0.2"/>
  <cols>
    <col min="1" max="1" width="38.6640625" customWidth="1"/>
    <col min="2" max="5" width="13.83203125" customWidth="1"/>
  </cols>
  <sheetData>
    <row r="2" spans="1:5" ht="15.75" x14ac:dyDescent="0.25">
      <c r="A2" s="86" t="s">
        <v>607</v>
      </c>
    </row>
    <row r="3" spans="1:5" ht="14.25" thickBot="1" x14ac:dyDescent="0.3">
      <c r="D3" s="949" t="s">
        <v>631</v>
      </c>
      <c r="E3" s="949"/>
    </row>
    <row r="4" spans="1:5" ht="15" customHeight="1" thickBot="1" x14ac:dyDescent="0.25">
      <c r="A4" s="211" t="s">
        <v>132</v>
      </c>
      <c r="B4" s="212" t="str">
        <f>CONCATENATE((LEFT(ÖSSZEFÜGGÉSEK!A5,4)),".")</f>
        <v>2024.</v>
      </c>
      <c r="C4" s="212" t="str">
        <f>CONCATENATE((LEFT(ÖSSZEFÜGGÉSEK!A5,4))+1,".")</f>
        <v>2025.</v>
      </c>
      <c r="D4" s="212" t="str">
        <f>CONCATENATE((LEFT(ÖSSZEFÜGGÉSEK!A5,4))+1,". után")</f>
        <v>2025. után</v>
      </c>
      <c r="E4" s="213" t="s">
        <v>51</v>
      </c>
    </row>
    <row r="5" spans="1:5" ht="15" x14ac:dyDescent="0.2">
      <c r="A5" s="648" t="s">
        <v>133</v>
      </c>
      <c r="B5" s="765">
        <v>0</v>
      </c>
      <c r="C5" s="765">
        <v>0</v>
      </c>
      <c r="D5" s="765">
        <v>0</v>
      </c>
      <c r="E5" s="657">
        <f t="shared" ref="E5:E11" si="0">SUM(B5:D5)</f>
        <v>0</v>
      </c>
    </row>
    <row r="6" spans="1:5" ht="15" x14ac:dyDescent="0.2">
      <c r="A6" s="649" t="s">
        <v>146</v>
      </c>
      <c r="B6" s="658"/>
      <c r="C6" s="658"/>
      <c r="D6" s="658"/>
      <c r="E6" s="659">
        <f t="shared" si="0"/>
        <v>0</v>
      </c>
    </row>
    <row r="7" spans="1:5" ht="15" x14ac:dyDescent="0.25">
      <c r="A7" s="650" t="s">
        <v>134</v>
      </c>
      <c r="B7" s="660"/>
      <c r="C7" s="661"/>
      <c r="D7" s="661"/>
      <c r="E7" s="662">
        <f t="shared" si="0"/>
        <v>0</v>
      </c>
    </row>
    <row r="8" spans="1:5" ht="15" x14ac:dyDescent="0.2">
      <c r="A8" s="650" t="s">
        <v>148</v>
      </c>
      <c r="B8" s="663"/>
      <c r="C8" s="661"/>
      <c r="D8" s="661"/>
      <c r="E8" s="662">
        <f t="shared" si="0"/>
        <v>0</v>
      </c>
    </row>
    <row r="9" spans="1:5" ht="15" x14ac:dyDescent="0.2">
      <c r="A9" s="650" t="s">
        <v>135</v>
      </c>
      <c r="B9" s="661"/>
      <c r="C9" s="661"/>
      <c r="D9" s="677"/>
      <c r="E9" s="662">
        <f t="shared" si="0"/>
        <v>0</v>
      </c>
    </row>
    <row r="10" spans="1:5" ht="15" x14ac:dyDescent="0.2">
      <c r="A10" s="650" t="s">
        <v>136</v>
      </c>
      <c r="B10" s="661"/>
      <c r="C10" s="661"/>
      <c r="D10" s="661"/>
      <c r="E10" s="662">
        <f t="shared" si="0"/>
        <v>0</v>
      </c>
    </row>
    <row r="11" spans="1:5" ht="15.75" thickBot="1" x14ac:dyDescent="0.25">
      <c r="A11" s="651"/>
      <c r="B11" s="664"/>
      <c r="C11" s="664"/>
      <c r="D11" s="664"/>
      <c r="E11" s="662">
        <f t="shared" si="0"/>
        <v>0</v>
      </c>
    </row>
    <row r="12" spans="1:5" ht="15.75" thickBot="1" x14ac:dyDescent="0.25">
      <c r="A12" s="652" t="s">
        <v>138</v>
      </c>
      <c r="B12" s="665">
        <f>B5+SUM(B7:B11)</f>
        <v>0</v>
      </c>
      <c r="C12" s="665">
        <f>C5+SUM(C7:C11)</f>
        <v>0</v>
      </c>
      <c r="D12" s="665">
        <f>D5+SUM(D7:D11)</f>
        <v>0</v>
      </c>
      <c r="E12" s="666">
        <f>E5+SUM(E7:E11)</f>
        <v>0</v>
      </c>
    </row>
    <row r="13" spans="1:5" ht="13.5" thickBot="1" x14ac:dyDescent="0.25">
      <c r="A13" s="46"/>
      <c r="B13" s="46"/>
      <c r="C13" s="46"/>
      <c r="D13" s="46"/>
      <c r="E13" s="46"/>
    </row>
    <row r="14" spans="1:5" ht="15" customHeight="1" thickBot="1" x14ac:dyDescent="0.25">
      <c r="A14" s="653" t="s">
        <v>137</v>
      </c>
      <c r="B14" s="361" t="str">
        <f>+B4</f>
        <v>2024.</v>
      </c>
      <c r="C14" s="361" t="str">
        <f>+C4</f>
        <v>2025.</v>
      </c>
      <c r="D14" s="361" t="str">
        <f>+D4</f>
        <v>2025. után</v>
      </c>
      <c r="E14" s="654" t="s">
        <v>51</v>
      </c>
    </row>
    <row r="15" spans="1:5" x14ac:dyDescent="0.2">
      <c r="A15" s="648" t="s">
        <v>142</v>
      </c>
      <c r="B15" s="646">
        <v>0</v>
      </c>
      <c r="C15" s="646">
        <v>0</v>
      </c>
      <c r="D15" s="646">
        <v>0</v>
      </c>
      <c r="E15" s="647">
        <f t="shared" ref="E15:E21" si="1">SUM(B15:D15)</f>
        <v>0</v>
      </c>
    </row>
    <row r="16" spans="1:5" ht="15" x14ac:dyDescent="0.2">
      <c r="A16" s="655" t="s">
        <v>143</v>
      </c>
      <c r="B16" s="661"/>
      <c r="C16" s="661"/>
      <c r="D16" s="661"/>
      <c r="E16" s="662">
        <f t="shared" si="1"/>
        <v>0</v>
      </c>
    </row>
    <row r="17" spans="1:5" ht="15" x14ac:dyDescent="0.2">
      <c r="A17" s="650" t="s">
        <v>144</v>
      </c>
      <c r="B17" s="661"/>
      <c r="C17" s="661"/>
      <c r="D17" s="661"/>
      <c r="E17" s="662">
        <f t="shared" si="1"/>
        <v>0</v>
      </c>
    </row>
    <row r="18" spans="1:5" ht="15" x14ac:dyDescent="0.2">
      <c r="A18" s="650" t="s">
        <v>145</v>
      </c>
      <c r="B18" s="661"/>
      <c r="C18" s="661"/>
      <c r="D18" s="661"/>
      <c r="E18" s="662">
        <f t="shared" si="1"/>
        <v>0</v>
      </c>
    </row>
    <row r="19" spans="1:5" ht="15" x14ac:dyDescent="0.25">
      <c r="A19" s="656" t="s">
        <v>583</v>
      </c>
      <c r="B19" s="660"/>
      <c r="C19" s="661"/>
      <c r="D19" s="661"/>
      <c r="E19" s="662">
        <f t="shared" si="1"/>
        <v>0</v>
      </c>
    </row>
    <row r="20" spans="1:5" ht="15" x14ac:dyDescent="0.2">
      <c r="A20" s="656"/>
      <c r="B20" s="661"/>
      <c r="C20" s="661"/>
      <c r="D20" s="661"/>
      <c r="E20" s="662">
        <f t="shared" si="1"/>
        <v>0</v>
      </c>
    </row>
    <row r="21" spans="1:5" ht="15.75" thickBot="1" x14ac:dyDescent="0.25">
      <c r="A21" s="651"/>
      <c r="B21" s="664"/>
      <c r="C21" s="664"/>
      <c r="D21" s="664"/>
      <c r="E21" s="662">
        <f t="shared" si="1"/>
        <v>0</v>
      </c>
    </row>
    <row r="22" spans="1:5" ht="15.75" thickBot="1" x14ac:dyDescent="0.25">
      <c r="A22" s="652" t="s">
        <v>52</v>
      </c>
      <c r="B22" s="665">
        <f>SUM(B15:B21)</f>
        <v>0</v>
      </c>
      <c r="C22" s="665">
        <f>SUM(C15:C21)</f>
        <v>0</v>
      </c>
      <c r="D22" s="665">
        <f>SUM(D15:D21)</f>
        <v>0</v>
      </c>
      <c r="E22" s="666">
        <f>SUM(E15:E21)</f>
        <v>0</v>
      </c>
    </row>
    <row r="25" spans="1:5" ht="15.75" x14ac:dyDescent="0.25">
      <c r="A25" s="86" t="s">
        <v>139</v>
      </c>
      <c r="B25" s="948" t="s">
        <v>591</v>
      </c>
      <c r="C25" s="948"/>
      <c r="D25" s="948"/>
      <c r="E25" s="948"/>
    </row>
    <row r="26" spans="1:5" ht="14.25" thickBot="1" x14ac:dyDescent="0.3">
      <c r="D26" s="949" t="s">
        <v>631</v>
      </c>
      <c r="E26" s="949"/>
    </row>
    <row r="27" spans="1:5" ht="13.5" thickBot="1" x14ac:dyDescent="0.25">
      <c r="A27" s="211" t="s">
        <v>132</v>
      </c>
      <c r="B27" s="212" t="str">
        <f>+B14</f>
        <v>2024.</v>
      </c>
      <c r="C27" s="212" t="str">
        <f>+C14</f>
        <v>2025.</v>
      </c>
      <c r="D27" s="212" t="str">
        <f>+D14</f>
        <v>2025. után</v>
      </c>
      <c r="E27" s="213" t="s">
        <v>51</v>
      </c>
    </row>
    <row r="28" spans="1:5" x14ac:dyDescent="0.2">
      <c r="A28" s="214" t="s">
        <v>133</v>
      </c>
      <c r="B28" s="87"/>
      <c r="C28" s="87"/>
      <c r="D28" s="87"/>
      <c r="E28" s="215">
        <f t="shared" ref="E28:E34" si="2">SUM(B28:D28)</f>
        <v>0</v>
      </c>
    </row>
    <row r="29" spans="1:5" x14ac:dyDescent="0.2">
      <c r="A29" s="216" t="s">
        <v>146</v>
      </c>
      <c r="B29" s="88"/>
      <c r="C29" s="88"/>
      <c r="D29" s="88"/>
      <c r="E29" s="217">
        <f t="shared" si="2"/>
        <v>0</v>
      </c>
    </row>
    <row r="30" spans="1:5" x14ac:dyDescent="0.2">
      <c r="A30" s="218" t="s">
        <v>134</v>
      </c>
      <c r="B30" s="474"/>
      <c r="C30" s="89"/>
      <c r="D30" s="89"/>
      <c r="E30" s="219">
        <f t="shared" si="2"/>
        <v>0</v>
      </c>
    </row>
    <row r="31" spans="1:5" x14ac:dyDescent="0.2">
      <c r="A31" s="218" t="s">
        <v>148</v>
      </c>
      <c r="B31" s="89"/>
      <c r="C31" s="89"/>
      <c r="D31" s="89"/>
      <c r="E31" s="219">
        <f t="shared" si="2"/>
        <v>0</v>
      </c>
    </row>
    <row r="32" spans="1:5" x14ac:dyDescent="0.2">
      <c r="A32" s="218" t="s">
        <v>135</v>
      </c>
      <c r="B32" s="89"/>
      <c r="C32" s="89"/>
      <c r="D32" s="89"/>
      <c r="E32" s="219">
        <f t="shared" si="2"/>
        <v>0</v>
      </c>
    </row>
    <row r="33" spans="1:5" x14ac:dyDescent="0.2">
      <c r="A33" s="218" t="s">
        <v>136</v>
      </c>
      <c r="B33" s="89"/>
      <c r="C33" s="89"/>
      <c r="D33" s="89"/>
      <c r="E33" s="219">
        <f t="shared" si="2"/>
        <v>0</v>
      </c>
    </row>
    <row r="34" spans="1:5" ht="13.5" thickBot="1" x14ac:dyDescent="0.25">
      <c r="A34" s="90"/>
      <c r="B34" s="91"/>
      <c r="C34" s="91"/>
      <c r="D34" s="91"/>
      <c r="E34" s="219">
        <f t="shared" si="2"/>
        <v>0</v>
      </c>
    </row>
    <row r="35" spans="1:5" ht="13.5" thickBot="1" x14ac:dyDescent="0.25">
      <c r="A35" s="220" t="s">
        <v>138</v>
      </c>
      <c r="B35" s="221">
        <f>B28+SUM(B30:B34)</f>
        <v>0</v>
      </c>
      <c r="C35" s="221">
        <f>C28+SUM(C30:C34)</f>
        <v>0</v>
      </c>
      <c r="D35" s="221">
        <f>D28+SUM(D30:D34)</f>
        <v>0</v>
      </c>
      <c r="E35" s="222">
        <f>E28+SUM(E30:E34)</f>
        <v>0</v>
      </c>
    </row>
    <row r="36" spans="1:5" ht="13.5" thickBot="1" x14ac:dyDescent="0.25">
      <c r="A36" s="46"/>
      <c r="B36" s="46"/>
      <c r="C36" s="46"/>
      <c r="D36" s="46"/>
      <c r="E36" s="46"/>
    </row>
    <row r="37" spans="1:5" ht="13.5" thickBot="1" x14ac:dyDescent="0.25">
      <c r="A37" s="211" t="s">
        <v>137</v>
      </c>
      <c r="B37" s="212" t="str">
        <f>+B27</f>
        <v>2024.</v>
      </c>
      <c r="C37" s="212" t="str">
        <f>+C27</f>
        <v>2025.</v>
      </c>
      <c r="D37" s="212" t="str">
        <f>+D27</f>
        <v>2025. után</v>
      </c>
      <c r="E37" s="213" t="s">
        <v>51</v>
      </c>
    </row>
    <row r="38" spans="1:5" x14ac:dyDescent="0.2">
      <c r="A38" s="214" t="s">
        <v>142</v>
      </c>
      <c r="B38" s="87"/>
      <c r="C38" s="87"/>
      <c r="D38" s="87"/>
      <c r="E38" s="215">
        <f t="shared" ref="E38:E44" si="3">SUM(B38:D38)</f>
        <v>0</v>
      </c>
    </row>
    <row r="39" spans="1:5" x14ac:dyDescent="0.2">
      <c r="A39" s="223" t="s">
        <v>143</v>
      </c>
      <c r="B39" s="89"/>
      <c r="C39" s="89"/>
      <c r="D39" s="89"/>
      <c r="E39" s="219">
        <f t="shared" si="3"/>
        <v>0</v>
      </c>
    </row>
    <row r="40" spans="1:5" x14ac:dyDescent="0.2">
      <c r="A40" s="218" t="s">
        <v>144</v>
      </c>
      <c r="B40" s="89"/>
      <c r="C40" s="89"/>
      <c r="D40" s="89"/>
      <c r="E40" s="219">
        <f t="shared" si="3"/>
        <v>0</v>
      </c>
    </row>
    <row r="41" spans="1:5" x14ac:dyDescent="0.2">
      <c r="A41" s="218" t="s">
        <v>145</v>
      </c>
      <c r="B41" s="89"/>
      <c r="C41" s="89"/>
      <c r="D41" s="89"/>
      <c r="E41" s="219">
        <f t="shared" si="3"/>
        <v>0</v>
      </c>
    </row>
    <row r="42" spans="1:5" x14ac:dyDescent="0.2">
      <c r="A42" s="92" t="s">
        <v>583</v>
      </c>
      <c r="B42" s="474"/>
      <c r="C42" s="89"/>
      <c r="D42" s="89"/>
      <c r="E42" s="219">
        <f t="shared" si="3"/>
        <v>0</v>
      </c>
    </row>
    <row r="43" spans="1:5" x14ac:dyDescent="0.2">
      <c r="A43" s="92"/>
      <c r="B43" s="89"/>
      <c r="C43" s="89"/>
      <c r="D43" s="89"/>
      <c r="E43" s="219">
        <f t="shared" si="3"/>
        <v>0</v>
      </c>
    </row>
    <row r="44" spans="1:5" ht="13.5" thickBot="1" x14ac:dyDescent="0.25">
      <c r="A44" s="90"/>
      <c r="B44" s="91"/>
      <c r="C44" s="91"/>
      <c r="D44" s="91"/>
      <c r="E44" s="219">
        <f t="shared" si="3"/>
        <v>0</v>
      </c>
    </row>
    <row r="45" spans="1:5" ht="13.5" thickBot="1" x14ac:dyDescent="0.25">
      <c r="A45" s="220" t="s">
        <v>52</v>
      </c>
      <c r="B45" s="221">
        <f>SUM(B38:B44)</f>
        <v>0</v>
      </c>
      <c r="C45" s="221">
        <f>SUM(C38:C44)</f>
        <v>0</v>
      </c>
      <c r="D45" s="221">
        <f>SUM(D38:D44)</f>
        <v>0</v>
      </c>
      <c r="E45" s="222">
        <f>SUM(E38:E44)</f>
        <v>0</v>
      </c>
    </row>
    <row r="47" spans="1:5" ht="15.75" x14ac:dyDescent="0.2">
      <c r="A47" s="957" t="str">
        <f>+CONCATENATE("Önkormányzaton kívüli EU-s projektekhez történő hozzájárulás ",LEFT(ÖSSZEFÜGGÉSEK!A5,4),". évi előirányzat")</f>
        <v>Önkormányzaton kívüli EU-s projektekhez történő hozzájárulás 2024. évi előirányzat</v>
      </c>
      <c r="B47" s="957"/>
      <c r="C47" s="957"/>
      <c r="D47" s="957"/>
      <c r="E47" s="957"/>
    </row>
    <row r="48" spans="1:5" ht="13.5" thickBot="1" x14ac:dyDescent="0.25"/>
    <row r="49" spans="1:5" ht="13.5" thickBot="1" x14ac:dyDescent="0.25">
      <c r="A49" s="962" t="s">
        <v>140</v>
      </c>
      <c r="B49" s="963"/>
      <c r="C49" s="964"/>
      <c r="D49" s="960" t="s">
        <v>149</v>
      </c>
      <c r="E49" s="961"/>
    </row>
    <row r="50" spans="1:5" x14ac:dyDescent="0.2">
      <c r="A50" s="965"/>
      <c r="B50" s="966"/>
      <c r="C50" s="967"/>
      <c r="D50" s="953"/>
      <c r="E50" s="954"/>
    </row>
    <row r="51" spans="1:5" ht="13.5" thickBot="1" x14ac:dyDescent="0.25">
      <c r="A51" s="968"/>
      <c r="B51" s="969"/>
      <c r="C51" s="970"/>
      <c r="D51" s="955"/>
      <c r="E51" s="956"/>
    </row>
    <row r="52" spans="1:5" ht="13.5" thickBot="1" x14ac:dyDescent="0.25">
      <c r="A52" s="950" t="s">
        <v>52</v>
      </c>
      <c r="B52" s="951"/>
      <c r="C52" s="952"/>
      <c r="D52" s="958">
        <f>SUM(D50:E51)</f>
        <v>0</v>
      </c>
      <c r="E52" s="959"/>
    </row>
  </sheetData>
  <mergeCells count="12">
    <mergeCell ref="B25:E25"/>
    <mergeCell ref="D3:E3"/>
    <mergeCell ref="D26:E26"/>
    <mergeCell ref="A52:C52"/>
    <mergeCell ref="D50:E50"/>
    <mergeCell ref="D51:E51"/>
    <mergeCell ref="A47:E47"/>
    <mergeCell ref="D52:E52"/>
    <mergeCell ref="D49:E49"/>
    <mergeCell ref="A49:C49"/>
    <mergeCell ref="A50:C50"/>
    <mergeCell ref="A51:C51"/>
  </mergeCells>
  <phoneticPr fontId="30" type="noConversion"/>
  <conditionalFormatting sqref="E5:E12 B12:D12 B22:E22 E15:E21 E28:E35 B35:D35 E38:E45 B45:D45 D52:E52">
    <cfRule type="cellIs" dxfId="1" priority="1" stopIfTrue="1" operator="equal">
      <formula>0</formula>
    </cfRule>
  </conditionalFormatting>
  <printOptions horizontalCentered="1"/>
  <pageMargins left="0.78740157480314965" right="0.78740157480314965" top="1.4960629921259843" bottom="0.98425196850393704" header="0.78740157480314965" footer="0.78740157480314965"/>
  <pageSetup paperSize="9" scale="91" orientation="portrait" r:id="rId1"/>
  <headerFooter alignWithMargins="0">
    <oddHeader>&amp;C&amp;"Times New Roman CE,Félkövér"&amp;12
Európai uniós támogatással megvalósuló projektek 
bevételei, kiadásai, hozzájárulások&amp;R&amp;"Times New Roman CE,Félkövér dőlt"&amp;11 10. melléklet a ../2024. (...........) önkormányzati rendelethez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Munka4">
    <tabColor rgb="FF92D050"/>
    <pageSetUpPr fitToPage="1"/>
  </sheetPr>
  <dimension ref="A1:K160"/>
  <sheetViews>
    <sheetView topLeftCell="A154" zoomScale="160" zoomScaleNormal="160" zoomScaleSheetLayoutView="85" workbookViewId="0">
      <selection activeCell="D165" sqref="D165"/>
    </sheetView>
  </sheetViews>
  <sheetFormatPr defaultColWidth="9.33203125" defaultRowHeight="12.75" x14ac:dyDescent="0.2"/>
  <cols>
    <col min="1" max="1" width="13.83203125" style="371" customWidth="1"/>
    <col min="2" max="2" width="69.6640625" style="372" customWidth="1"/>
    <col min="3" max="3" width="21.5" style="352" customWidth="1"/>
    <col min="4" max="16384" width="9.33203125" style="3"/>
  </cols>
  <sheetData>
    <row r="1" spans="1:3" s="2" customFormat="1" ht="16.5" customHeight="1" thickBot="1" x14ac:dyDescent="0.25">
      <c r="A1" s="224"/>
      <c r="B1" s="225"/>
      <c r="C1" s="246" t="str">
        <f>+CONCATENATE("11. melléklet a ../",LEFT(ÖSSZEFÜGGÉSEK!A5,4),". (……….) önkormányzati rendelethez")</f>
        <v>11. melléklet a ../2024. (……….) önkormányzati rendelethez</v>
      </c>
    </row>
    <row r="2" spans="1:3" s="93" customFormat="1" ht="21" customHeight="1" x14ac:dyDescent="0.2">
      <c r="A2" s="382" t="s">
        <v>62</v>
      </c>
      <c r="B2" s="339" t="s">
        <v>632</v>
      </c>
      <c r="C2" s="341" t="s">
        <v>53</v>
      </c>
    </row>
    <row r="3" spans="1:3" s="93" customFormat="1" ht="28.5" customHeight="1" thickBot="1" x14ac:dyDescent="0.25">
      <c r="A3" s="226" t="s">
        <v>205</v>
      </c>
      <c r="B3" s="340" t="s">
        <v>407</v>
      </c>
      <c r="C3" s="464" t="s">
        <v>53</v>
      </c>
    </row>
    <row r="4" spans="1:3" s="94" customFormat="1" ht="15.95" customHeight="1" thickBot="1" x14ac:dyDescent="0.3">
      <c r="A4" s="227"/>
      <c r="B4" s="227"/>
      <c r="C4" s="4" t="s">
        <v>629</v>
      </c>
    </row>
    <row r="5" spans="1:3" ht="13.5" thickBot="1" x14ac:dyDescent="0.25">
      <c r="A5" s="383" t="s">
        <v>207</v>
      </c>
      <c r="B5" s="228" t="s">
        <v>55</v>
      </c>
      <c r="C5" s="342" t="s">
        <v>56</v>
      </c>
    </row>
    <row r="6" spans="1:3" s="63" customFormat="1" ht="12.95" customHeight="1" thickBot="1" x14ac:dyDescent="0.25">
      <c r="A6" s="36" t="s">
        <v>499</v>
      </c>
      <c r="B6" s="200" t="s">
        <v>500</v>
      </c>
      <c r="C6" s="201" t="s">
        <v>501</v>
      </c>
    </row>
    <row r="7" spans="1:3" s="63" customFormat="1" ht="15.95" customHeight="1" thickBot="1" x14ac:dyDescent="0.25">
      <c r="A7" s="230"/>
      <c r="B7" s="231" t="s">
        <v>57</v>
      </c>
      <c r="C7" s="343"/>
    </row>
    <row r="8" spans="1:3" s="74" customFormat="1" ht="15" customHeight="1" thickBot="1" x14ac:dyDescent="0.25">
      <c r="A8" s="503" t="s">
        <v>18</v>
      </c>
      <c r="B8" s="510" t="s">
        <v>253</v>
      </c>
      <c r="C8" s="511">
        <f>SUM(C9+C10+C11+C12+C13)</f>
        <v>227984154</v>
      </c>
    </row>
    <row r="9" spans="1:3" s="97" customFormat="1" ht="15" customHeight="1" x14ac:dyDescent="0.2">
      <c r="A9" s="589" t="s">
        <v>99</v>
      </c>
      <c r="B9" s="513" t="s">
        <v>254</v>
      </c>
      <c r="C9" s="514">
        <v>89307853</v>
      </c>
    </row>
    <row r="10" spans="1:3" s="591" customFormat="1" ht="15" customHeight="1" x14ac:dyDescent="0.2">
      <c r="A10" s="590" t="s">
        <v>100</v>
      </c>
      <c r="B10" s="516" t="s">
        <v>255</v>
      </c>
      <c r="C10" s="517">
        <v>58048685</v>
      </c>
    </row>
    <row r="11" spans="1:3" s="591" customFormat="1" ht="15" customHeight="1" x14ac:dyDescent="0.2">
      <c r="A11" s="590" t="s">
        <v>101</v>
      </c>
      <c r="B11" s="516" t="s">
        <v>256</v>
      </c>
      <c r="C11" s="517">
        <v>43005100</v>
      </c>
    </row>
    <row r="12" spans="1:3" s="591" customFormat="1" ht="15" customHeight="1" x14ac:dyDescent="0.2">
      <c r="A12" s="590" t="s">
        <v>648</v>
      </c>
      <c r="B12" s="768" t="s">
        <v>646</v>
      </c>
      <c r="C12" s="517">
        <v>34898313</v>
      </c>
    </row>
    <row r="13" spans="1:3" s="591" customFormat="1" ht="15" customHeight="1" x14ac:dyDescent="0.2">
      <c r="A13" s="590" t="s">
        <v>102</v>
      </c>
      <c r="B13" s="516" t="s">
        <v>257</v>
      </c>
      <c r="C13" s="517">
        <v>2724203</v>
      </c>
    </row>
    <row r="14" spans="1:3" s="591" customFormat="1" ht="15" customHeight="1" x14ac:dyDescent="0.2">
      <c r="A14" s="590" t="s">
        <v>150</v>
      </c>
      <c r="B14" s="516" t="s">
        <v>513</v>
      </c>
      <c r="C14" s="517">
        <f>'1. melléklet'!C11</f>
        <v>0</v>
      </c>
    </row>
    <row r="15" spans="1:3" s="97" customFormat="1" ht="15" customHeight="1" thickBot="1" x14ac:dyDescent="0.25">
      <c r="A15" s="592" t="s">
        <v>103</v>
      </c>
      <c r="B15" s="523" t="s">
        <v>442</v>
      </c>
      <c r="C15" s="517"/>
    </row>
    <row r="16" spans="1:3" s="97" customFormat="1" ht="15" customHeight="1" thickBot="1" x14ac:dyDescent="0.25">
      <c r="A16" s="503" t="s">
        <v>19</v>
      </c>
      <c r="B16" s="521" t="s">
        <v>258</v>
      </c>
      <c r="C16" s="511">
        <f>+C17+C18+C19+C20+C21</f>
        <v>88521193</v>
      </c>
    </row>
    <row r="17" spans="1:3" s="97" customFormat="1" ht="15" customHeight="1" x14ac:dyDescent="0.2">
      <c r="A17" s="589" t="s">
        <v>105</v>
      </c>
      <c r="B17" s="513" t="s">
        <v>259</v>
      </c>
      <c r="C17" s="514"/>
    </row>
    <row r="18" spans="1:3" s="97" customFormat="1" ht="15" customHeight="1" x14ac:dyDescent="0.2">
      <c r="A18" s="590" t="s">
        <v>106</v>
      </c>
      <c r="B18" s="516" t="s">
        <v>260</v>
      </c>
      <c r="C18" s="517"/>
    </row>
    <row r="19" spans="1:3" s="97" customFormat="1" ht="15" customHeight="1" x14ac:dyDescent="0.2">
      <c r="A19" s="590" t="s">
        <v>107</v>
      </c>
      <c r="B19" s="516" t="s">
        <v>432</v>
      </c>
      <c r="C19" s="517"/>
    </row>
    <row r="20" spans="1:3" s="97" customFormat="1" ht="15" customHeight="1" x14ac:dyDescent="0.2">
      <c r="A20" s="590" t="s">
        <v>108</v>
      </c>
      <c r="B20" s="516" t="s">
        <v>433</v>
      </c>
      <c r="C20" s="517"/>
    </row>
    <row r="21" spans="1:3" s="97" customFormat="1" ht="15" customHeight="1" x14ac:dyDescent="0.2">
      <c r="A21" s="590" t="s">
        <v>109</v>
      </c>
      <c r="B21" s="516" t="s">
        <v>261</v>
      </c>
      <c r="C21" s="517">
        <v>88521193</v>
      </c>
    </row>
    <row r="22" spans="1:3" s="591" customFormat="1" ht="15" customHeight="1" thickBot="1" x14ac:dyDescent="0.25">
      <c r="A22" s="592" t="s">
        <v>118</v>
      </c>
      <c r="B22" s="523" t="s">
        <v>262</v>
      </c>
      <c r="C22" s="522"/>
    </row>
    <row r="23" spans="1:3" s="591" customFormat="1" ht="15" customHeight="1" thickBot="1" x14ac:dyDescent="0.25">
      <c r="A23" s="503" t="s">
        <v>20</v>
      </c>
      <c r="B23" s="510" t="s">
        <v>263</v>
      </c>
      <c r="C23" s="511">
        <f>+C24+C25+C26+C27+C28</f>
        <v>0</v>
      </c>
    </row>
    <row r="24" spans="1:3" s="591" customFormat="1" ht="15" customHeight="1" x14ac:dyDescent="0.2">
      <c r="A24" s="589" t="s">
        <v>88</v>
      </c>
      <c r="B24" s="513" t="s">
        <v>264</v>
      </c>
      <c r="C24" s="514"/>
    </row>
    <row r="25" spans="1:3" s="97" customFormat="1" ht="15" customHeight="1" x14ac:dyDescent="0.2">
      <c r="A25" s="590" t="s">
        <v>89</v>
      </c>
      <c r="B25" s="516" t="s">
        <v>265</v>
      </c>
      <c r="C25" s="517"/>
    </row>
    <row r="26" spans="1:3" s="591" customFormat="1" ht="15" customHeight="1" x14ac:dyDescent="0.2">
      <c r="A26" s="590" t="s">
        <v>90</v>
      </c>
      <c r="B26" s="516" t="s">
        <v>434</v>
      </c>
      <c r="C26" s="517"/>
    </row>
    <row r="27" spans="1:3" s="591" customFormat="1" ht="15" customHeight="1" x14ac:dyDescent="0.2">
      <c r="A27" s="590" t="s">
        <v>91</v>
      </c>
      <c r="B27" s="516" t="s">
        <v>435</v>
      </c>
      <c r="C27" s="517"/>
    </row>
    <row r="28" spans="1:3" s="591" customFormat="1" ht="15" customHeight="1" x14ac:dyDescent="0.2">
      <c r="A28" s="590" t="s">
        <v>173</v>
      </c>
      <c r="B28" s="516" t="s">
        <v>266</v>
      </c>
      <c r="C28" s="517"/>
    </row>
    <row r="29" spans="1:3" s="591" customFormat="1" ht="15" customHeight="1" thickBot="1" x14ac:dyDescent="0.25">
      <c r="A29" s="592" t="s">
        <v>174</v>
      </c>
      <c r="B29" s="523" t="s">
        <v>267</v>
      </c>
      <c r="C29" s="522"/>
    </row>
    <row r="30" spans="1:3" s="591" customFormat="1" ht="15" customHeight="1" thickBot="1" x14ac:dyDescent="0.25">
      <c r="A30" s="503" t="s">
        <v>175</v>
      </c>
      <c r="B30" s="510" t="s">
        <v>268</v>
      </c>
      <c r="C30" s="524">
        <f>SUM(C31+C32+C33+C34+C35+C36+C37)</f>
        <v>33000000</v>
      </c>
    </row>
    <row r="31" spans="1:3" s="591" customFormat="1" ht="15" customHeight="1" x14ac:dyDescent="0.2">
      <c r="A31" s="589" t="s">
        <v>269</v>
      </c>
      <c r="B31" s="513" t="s">
        <v>514</v>
      </c>
      <c r="C31" s="525"/>
    </row>
    <row r="32" spans="1:3" s="591" customFormat="1" ht="15" customHeight="1" x14ac:dyDescent="0.2">
      <c r="A32" s="590" t="s">
        <v>270</v>
      </c>
      <c r="B32" s="516" t="s">
        <v>275</v>
      </c>
      <c r="C32" s="517">
        <v>33000000</v>
      </c>
    </row>
    <row r="33" spans="1:3" s="591" customFormat="1" ht="15" customHeight="1" x14ac:dyDescent="0.2">
      <c r="A33" s="590" t="s">
        <v>271</v>
      </c>
      <c r="B33" s="516" t="s">
        <v>276</v>
      </c>
      <c r="C33" s="517"/>
    </row>
    <row r="34" spans="1:3" s="591" customFormat="1" ht="15" customHeight="1" x14ac:dyDescent="0.2">
      <c r="A34" s="590" t="s">
        <v>446</v>
      </c>
      <c r="B34" s="526" t="s">
        <v>447</v>
      </c>
      <c r="C34" s="517"/>
    </row>
    <row r="35" spans="1:3" s="591" customFormat="1" ht="15" customHeight="1" x14ac:dyDescent="0.2">
      <c r="A35" s="590" t="s">
        <v>272</v>
      </c>
      <c r="B35" s="516" t="s">
        <v>277</v>
      </c>
      <c r="C35" s="517"/>
    </row>
    <row r="36" spans="1:3" s="591" customFormat="1" ht="15" customHeight="1" x14ac:dyDescent="0.2">
      <c r="A36" s="590" t="s">
        <v>273</v>
      </c>
      <c r="B36" s="516" t="s">
        <v>278</v>
      </c>
      <c r="C36" s="517"/>
    </row>
    <row r="37" spans="1:3" s="591" customFormat="1" ht="15" customHeight="1" thickBot="1" x14ac:dyDescent="0.25">
      <c r="A37" s="592" t="s">
        <v>274</v>
      </c>
      <c r="B37" s="523" t="s">
        <v>279</v>
      </c>
      <c r="C37" s="522"/>
    </row>
    <row r="38" spans="1:3" s="591" customFormat="1" ht="15" customHeight="1" thickBot="1" x14ac:dyDescent="0.25">
      <c r="A38" s="503" t="s">
        <v>22</v>
      </c>
      <c r="B38" s="510" t="s">
        <v>443</v>
      </c>
      <c r="C38" s="511">
        <f>SUM(C39:C49)</f>
        <v>4450000</v>
      </c>
    </row>
    <row r="39" spans="1:3" s="591" customFormat="1" ht="15" customHeight="1" x14ac:dyDescent="0.2">
      <c r="A39" s="589" t="s">
        <v>92</v>
      </c>
      <c r="B39" s="513" t="s">
        <v>282</v>
      </c>
      <c r="C39" s="514">
        <v>450000</v>
      </c>
    </row>
    <row r="40" spans="1:3" s="591" customFormat="1" ht="15" customHeight="1" x14ac:dyDescent="0.2">
      <c r="A40" s="590" t="s">
        <v>93</v>
      </c>
      <c r="B40" s="516" t="s">
        <v>647</v>
      </c>
      <c r="C40" s="517">
        <v>3000000</v>
      </c>
    </row>
    <row r="41" spans="1:3" s="591" customFormat="1" ht="15" customHeight="1" x14ac:dyDescent="0.2">
      <c r="A41" s="590" t="s">
        <v>94</v>
      </c>
      <c r="B41" s="516" t="s">
        <v>284</v>
      </c>
      <c r="C41" s="517"/>
    </row>
    <row r="42" spans="1:3" s="591" customFormat="1" ht="15" customHeight="1" x14ac:dyDescent="0.2">
      <c r="A42" s="590" t="s">
        <v>177</v>
      </c>
      <c r="B42" s="516" t="s">
        <v>640</v>
      </c>
      <c r="C42" s="517"/>
    </row>
    <row r="43" spans="1:3" s="591" customFormat="1" ht="15" customHeight="1" x14ac:dyDescent="0.2">
      <c r="A43" s="590" t="s">
        <v>178</v>
      </c>
      <c r="B43" s="516" t="s">
        <v>286</v>
      </c>
      <c r="C43" s="517"/>
    </row>
    <row r="44" spans="1:3" s="591" customFormat="1" ht="15" customHeight="1" x14ac:dyDescent="0.2">
      <c r="A44" s="590" t="s">
        <v>179</v>
      </c>
      <c r="B44" s="516" t="s">
        <v>287</v>
      </c>
      <c r="C44" s="517">
        <v>1000000</v>
      </c>
    </row>
    <row r="45" spans="1:3" s="591" customFormat="1" ht="15" customHeight="1" x14ac:dyDescent="0.2">
      <c r="A45" s="590" t="s">
        <v>180</v>
      </c>
      <c r="B45" s="516" t="s">
        <v>288</v>
      </c>
      <c r="C45" s="517"/>
    </row>
    <row r="46" spans="1:3" s="591" customFormat="1" ht="15" customHeight="1" x14ac:dyDescent="0.2">
      <c r="A46" s="590" t="s">
        <v>181</v>
      </c>
      <c r="B46" s="516" t="s">
        <v>289</v>
      </c>
      <c r="C46" s="517"/>
    </row>
    <row r="47" spans="1:3" s="591" customFormat="1" ht="15" customHeight="1" x14ac:dyDescent="0.2">
      <c r="A47" s="590" t="s">
        <v>280</v>
      </c>
      <c r="B47" s="516" t="s">
        <v>290</v>
      </c>
      <c r="C47" s="619"/>
    </row>
    <row r="48" spans="1:3" s="591" customFormat="1" ht="15" customHeight="1" x14ac:dyDescent="0.2">
      <c r="A48" s="592" t="s">
        <v>281</v>
      </c>
      <c r="B48" s="523" t="s">
        <v>445</v>
      </c>
      <c r="C48" s="620"/>
    </row>
    <row r="49" spans="1:3" s="591" customFormat="1" ht="15" customHeight="1" thickBot="1" x14ac:dyDescent="0.25">
      <c r="A49" s="592" t="s">
        <v>444</v>
      </c>
      <c r="B49" s="523" t="s">
        <v>291</v>
      </c>
      <c r="C49" s="620"/>
    </row>
    <row r="50" spans="1:3" s="591" customFormat="1" ht="15" customHeight="1" thickBot="1" x14ac:dyDescent="0.25">
      <c r="A50" s="503" t="s">
        <v>23</v>
      </c>
      <c r="B50" s="510" t="s">
        <v>292</v>
      </c>
      <c r="C50" s="511">
        <f>SUM(C51:C55)</f>
        <v>0</v>
      </c>
    </row>
    <row r="51" spans="1:3" s="591" customFormat="1" ht="15" customHeight="1" x14ac:dyDescent="0.2">
      <c r="A51" s="589" t="s">
        <v>95</v>
      </c>
      <c r="B51" s="513" t="s">
        <v>296</v>
      </c>
      <c r="C51" s="621"/>
    </row>
    <row r="52" spans="1:3" s="591" customFormat="1" ht="15" customHeight="1" x14ac:dyDescent="0.2">
      <c r="A52" s="590" t="s">
        <v>96</v>
      </c>
      <c r="B52" s="516" t="s">
        <v>297</v>
      </c>
      <c r="C52" s="619"/>
    </row>
    <row r="53" spans="1:3" s="591" customFormat="1" ht="15" customHeight="1" x14ac:dyDescent="0.2">
      <c r="A53" s="590" t="s">
        <v>293</v>
      </c>
      <c r="B53" s="516" t="s">
        <v>298</v>
      </c>
      <c r="C53" s="619"/>
    </row>
    <row r="54" spans="1:3" s="591" customFormat="1" ht="15" customHeight="1" x14ac:dyDescent="0.2">
      <c r="A54" s="590" t="s">
        <v>294</v>
      </c>
      <c r="B54" s="516" t="s">
        <v>299</v>
      </c>
      <c r="C54" s="619"/>
    </row>
    <row r="55" spans="1:3" s="591" customFormat="1" ht="15" customHeight="1" thickBot="1" x14ac:dyDescent="0.25">
      <c r="A55" s="592" t="s">
        <v>295</v>
      </c>
      <c r="B55" s="523" t="s">
        <v>300</v>
      </c>
      <c r="C55" s="620"/>
    </row>
    <row r="56" spans="1:3" s="591" customFormat="1" ht="15" customHeight="1" thickBot="1" x14ac:dyDescent="0.25">
      <c r="A56" s="503" t="s">
        <v>182</v>
      </c>
      <c r="B56" s="510" t="s">
        <v>301</v>
      </c>
      <c r="C56" s="511">
        <f>SUM(C57:C59)</f>
        <v>0</v>
      </c>
    </row>
    <row r="57" spans="1:3" s="591" customFormat="1" ht="15" customHeight="1" x14ac:dyDescent="0.2">
      <c r="A57" s="589" t="s">
        <v>97</v>
      </c>
      <c r="B57" s="513" t="s">
        <v>302</v>
      </c>
      <c r="C57" s="514"/>
    </row>
    <row r="58" spans="1:3" s="591" customFormat="1" ht="15" customHeight="1" x14ac:dyDescent="0.2">
      <c r="A58" s="590" t="s">
        <v>98</v>
      </c>
      <c r="B58" s="516" t="s">
        <v>436</v>
      </c>
      <c r="C58" s="517"/>
    </row>
    <row r="59" spans="1:3" s="591" customFormat="1" ht="15" customHeight="1" x14ac:dyDescent="0.2">
      <c r="A59" s="590" t="s">
        <v>305</v>
      </c>
      <c r="B59" s="516" t="s">
        <v>303</v>
      </c>
      <c r="C59" s="517"/>
    </row>
    <row r="60" spans="1:3" s="591" customFormat="1" ht="15" customHeight="1" thickBot="1" x14ac:dyDescent="0.25">
      <c r="A60" s="592" t="s">
        <v>306</v>
      </c>
      <c r="B60" s="523" t="s">
        <v>304</v>
      </c>
      <c r="C60" s="522"/>
    </row>
    <row r="61" spans="1:3" s="591" customFormat="1" ht="15" customHeight="1" thickBot="1" x14ac:dyDescent="0.25">
      <c r="A61" s="503" t="s">
        <v>25</v>
      </c>
      <c r="B61" s="521" t="s">
        <v>307</v>
      </c>
      <c r="C61" s="511">
        <f>SUM(C62:C64)</f>
        <v>0</v>
      </c>
    </row>
    <row r="62" spans="1:3" s="591" customFormat="1" ht="15" customHeight="1" x14ac:dyDescent="0.2">
      <c r="A62" s="589" t="s">
        <v>183</v>
      </c>
      <c r="B62" s="513" t="s">
        <v>309</v>
      </c>
      <c r="C62" s="619"/>
    </row>
    <row r="63" spans="1:3" s="591" customFormat="1" ht="15" customHeight="1" x14ac:dyDescent="0.2">
      <c r="A63" s="590" t="s">
        <v>184</v>
      </c>
      <c r="B63" s="516" t="s">
        <v>437</v>
      </c>
      <c r="C63" s="619"/>
    </row>
    <row r="64" spans="1:3" s="591" customFormat="1" ht="15" customHeight="1" x14ac:dyDescent="0.2">
      <c r="A64" s="590" t="s">
        <v>229</v>
      </c>
      <c r="B64" s="516" t="s">
        <v>310</v>
      </c>
      <c r="C64" s="619"/>
    </row>
    <row r="65" spans="1:3" s="591" customFormat="1" ht="15" customHeight="1" thickBot="1" x14ac:dyDescent="0.25">
      <c r="A65" s="592" t="s">
        <v>308</v>
      </c>
      <c r="B65" s="523" t="s">
        <v>311</v>
      </c>
      <c r="C65" s="619"/>
    </row>
    <row r="66" spans="1:3" s="591" customFormat="1" ht="15" customHeight="1" thickBot="1" x14ac:dyDescent="0.25">
      <c r="A66" s="503" t="s">
        <v>26</v>
      </c>
      <c r="B66" s="510" t="s">
        <v>312</v>
      </c>
      <c r="C66" s="524">
        <f>+C8+C16+C23+C30+C38+C50+C56+C61</f>
        <v>353955347</v>
      </c>
    </row>
    <row r="67" spans="1:3" s="591" customFormat="1" ht="15" customHeight="1" thickBot="1" x14ac:dyDescent="0.25">
      <c r="A67" s="593" t="s">
        <v>403</v>
      </c>
      <c r="B67" s="521" t="s">
        <v>314</v>
      </c>
      <c r="C67" s="511">
        <f>SUM(C68:C70)</f>
        <v>0</v>
      </c>
    </row>
    <row r="68" spans="1:3" s="591" customFormat="1" ht="15" customHeight="1" x14ac:dyDescent="0.2">
      <c r="A68" s="589" t="s">
        <v>345</v>
      </c>
      <c r="B68" s="513" t="s">
        <v>315</v>
      </c>
      <c r="C68" s="619"/>
    </row>
    <row r="69" spans="1:3" s="591" customFormat="1" ht="15" customHeight="1" x14ac:dyDescent="0.2">
      <c r="A69" s="590" t="s">
        <v>354</v>
      </c>
      <c r="B69" s="516" t="s">
        <v>316</v>
      </c>
      <c r="C69" s="619"/>
    </row>
    <row r="70" spans="1:3" s="591" customFormat="1" ht="15" customHeight="1" thickBot="1" x14ac:dyDescent="0.25">
      <c r="A70" s="592" t="s">
        <v>355</v>
      </c>
      <c r="B70" s="594" t="s">
        <v>317</v>
      </c>
      <c r="C70" s="619"/>
    </row>
    <row r="71" spans="1:3" s="591" customFormat="1" ht="15" customHeight="1" thickBot="1" x14ac:dyDescent="0.25">
      <c r="A71" s="593" t="s">
        <v>318</v>
      </c>
      <c r="B71" s="521" t="s">
        <v>319</v>
      </c>
      <c r="C71" s="511">
        <f>SUM(C72:C75)</f>
        <v>0</v>
      </c>
    </row>
    <row r="72" spans="1:3" s="591" customFormat="1" ht="15" customHeight="1" x14ac:dyDescent="0.2">
      <c r="A72" s="589" t="s">
        <v>151</v>
      </c>
      <c r="B72" s="513" t="s">
        <v>320</v>
      </c>
      <c r="C72" s="619"/>
    </row>
    <row r="73" spans="1:3" s="591" customFormat="1" ht="15" customHeight="1" x14ac:dyDescent="0.2">
      <c r="A73" s="590" t="s">
        <v>152</v>
      </c>
      <c r="B73" s="516" t="s">
        <v>321</v>
      </c>
      <c r="C73" s="619"/>
    </row>
    <row r="74" spans="1:3" s="591" customFormat="1" ht="15" customHeight="1" x14ac:dyDescent="0.2">
      <c r="A74" s="590" t="s">
        <v>346</v>
      </c>
      <c r="B74" s="516" t="s">
        <v>322</v>
      </c>
      <c r="C74" s="619"/>
    </row>
    <row r="75" spans="1:3" s="591" customFormat="1" ht="15" customHeight="1" thickBot="1" x14ac:dyDescent="0.25">
      <c r="A75" s="592" t="s">
        <v>347</v>
      </c>
      <c r="B75" s="523" t="s">
        <v>323</v>
      </c>
      <c r="C75" s="619"/>
    </row>
    <row r="76" spans="1:3" s="591" customFormat="1" ht="15" customHeight="1" thickBot="1" x14ac:dyDescent="0.25">
      <c r="A76" s="593" t="s">
        <v>324</v>
      </c>
      <c r="B76" s="521" t="s">
        <v>325</v>
      </c>
      <c r="C76" s="511">
        <f>SUM(C77:C78)</f>
        <v>29661694</v>
      </c>
    </row>
    <row r="77" spans="1:3" s="591" customFormat="1" ht="15" customHeight="1" x14ac:dyDescent="0.2">
      <c r="A77" s="589" t="s">
        <v>348</v>
      </c>
      <c r="B77" s="513" t="s">
        <v>326</v>
      </c>
      <c r="C77" s="619">
        <v>29661694</v>
      </c>
    </row>
    <row r="78" spans="1:3" s="591" customFormat="1" ht="15" customHeight="1" thickBot="1" x14ac:dyDescent="0.25">
      <c r="A78" s="592" t="s">
        <v>349</v>
      </c>
      <c r="B78" s="523" t="s">
        <v>327</v>
      </c>
      <c r="C78" s="619"/>
    </row>
    <row r="79" spans="1:3" s="97" customFormat="1" ht="15" customHeight="1" thickBot="1" x14ac:dyDescent="0.25">
      <c r="A79" s="593" t="s">
        <v>328</v>
      </c>
      <c r="B79" s="521" t="s">
        <v>329</v>
      </c>
      <c r="C79" s="511">
        <f>SUM(C80:C83)</f>
        <v>0</v>
      </c>
    </row>
    <row r="80" spans="1:3" s="591" customFormat="1" ht="15" customHeight="1" x14ac:dyDescent="0.2">
      <c r="A80" s="589" t="s">
        <v>350</v>
      </c>
      <c r="B80" s="513" t="s">
        <v>330</v>
      </c>
      <c r="C80" s="619"/>
    </row>
    <row r="81" spans="1:3" s="591" customFormat="1" ht="15" customHeight="1" x14ac:dyDescent="0.2">
      <c r="A81" s="590" t="s">
        <v>351</v>
      </c>
      <c r="B81" s="516" t="s">
        <v>331</v>
      </c>
      <c r="C81" s="619"/>
    </row>
    <row r="82" spans="1:3" s="591" customFormat="1" ht="15" customHeight="1" x14ac:dyDescent="0.2">
      <c r="A82" s="592" t="s">
        <v>352</v>
      </c>
      <c r="B82" s="523" t="s">
        <v>638</v>
      </c>
      <c r="C82" s="619"/>
    </row>
    <row r="83" spans="1:3" s="591" customFormat="1" ht="15" customHeight="1" thickBot="1" x14ac:dyDescent="0.25">
      <c r="A83" s="592" t="s">
        <v>555</v>
      </c>
      <c r="B83" s="523" t="s">
        <v>332</v>
      </c>
      <c r="C83" s="619"/>
    </row>
    <row r="84" spans="1:3" s="591" customFormat="1" ht="15" customHeight="1" thickBot="1" x14ac:dyDescent="0.25">
      <c r="A84" s="593" t="s">
        <v>333</v>
      </c>
      <c r="B84" s="521" t="s">
        <v>353</v>
      </c>
      <c r="C84" s="511">
        <f>SUM(C85:C88)</f>
        <v>0</v>
      </c>
    </row>
    <row r="85" spans="1:3" s="591" customFormat="1" ht="15" customHeight="1" x14ac:dyDescent="0.2">
      <c r="A85" s="595" t="s">
        <v>334</v>
      </c>
      <c r="B85" s="513" t="s">
        <v>335</v>
      </c>
      <c r="C85" s="619"/>
    </row>
    <row r="86" spans="1:3" s="591" customFormat="1" ht="15" customHeight="1" x14ac:dyDescent="0.2">
      <c r="A86" s="596" t="s">
        <v>336</v>
      </c>
      <c r="B86" s="516" t="s">
        <v>337</v>
      </c>
      <c r="C86" s="619"/>
    </row>
    <row r="87" spans="1:3" s="591" customFormat="1" ht="15" customHeight="1" x14ac:dyDescent="0.2">
      <c r="A87" s="596" t="s">
        <v>338</v>
      </c>
      <c r="B87" s="516" t="s">
        <v>339</v>
      </c>
      <c r="C87" s="619"/>
    </row>
    <row r="88" spans="1:3" s="97" customFormat="1" ht="15" customHeight="1" thickBot="1" x14ac:dyDescent="0.25">
      <c r="A88" s="597" t="s">
        <v>340</v>
      </c>
      <c r="B88" s="523" t="s">
        <v>341</v>
      </c>
      <c r="C88" s="619"/>
    </row>
    <row r="89" spans="1:3" s="97" customFormat="1" ht="15" customHeight="1" thickBot="1" x14ac:dyDescent="0.25">
      <c r="A89" s="593" t="s">
        <v>342</v>
      </c>
      <c r="B89" s="521" t="s">
        <v>487</v>
      </c>
      <c r="C89" s="536"/>
    </row>
    <row r="90" spans="1:3" s="97" customFormat="1" ht="15" customHeight="1" thickBot="1" x14ac:dyDescent="0.25">
      <c r="A90" s="593" t="s">
        <v>515</v>
      </c>
      <c r="B90" s="521" t="s">
        <v>343</v>
      </c>
      <c r="C90" s="536"/>
    </row>
    <row r="91" spans="1:3" s="97" customFormat="1" ht="21.75" customHeight="1" thickBot="1" x14ac:dyDescent="0.25">
      <c r="A91" s="593" t="s">
        <v>552</v>
      </c>
      <c r="B91" s="537" t="s">
        <v>490</v>
      </c>
      <c r="C91" s="524">
        <f>+C67+C71+C76+C79+C84+C90+C89</f>
        <v>29661694</v>
      </c>
    </row>
    <row r="92" spans="1:3" s="97" customFormat="1" ht="24" customHeight="1" thickBot="1" x14ac:dyDescent="0.25">
      <c r="A92" s="598" t="s">
        <v>517</v>
      </c>
      <c r="B92" s="539" t="s">
        <v>518</v>
      </c>
      <c r="C92" s="524">
        <f>+C66+C91</f>
        <v>383617041</v>
      </c>
    </row>
    <row r="93" spans="1:3" s="591" customFormat="1" ht="15" customHeight="1" thickBot="1" x14ac:dyDescent="0.25">
      <c r="A93" s="599"/>
      <c r="B93" s="600"/>
      <c r="C93" s="601"/>
    </row>
    <row r="94" spans="1:3" s="74" customFormat="1" ht="15" customHeight="1" thickBot="1" x14ac:dyDescent="0.25">
      <c r="A94" s="602"/>
      <c r="B94" s="603" t="s">
        <v>58</v>
      </c>
      <c r="C94" s="604"/>
    </row>
    <row r="95" spans="1:3" s="97" customFormat="1" ht="15" customHeight="1" thickBot="1" x14ac:dyDescent="0.25">
      <c r="A95" s="506" t="s">
        <v>18</v>
      </c>
      <c r="B95" s="544" t="s">
        <v>600</v>
      </c>
      <c r="C95" s="545">
        <f>+C96+C97+C98+C99+C100+C113</f>
        <v>260832841</v>
      </c>
    </row>
    <row r="96" spans="1:3" s="372" customFormat="1" ht="15" customHeight="1" x14ac:dyDescent="0.2">
      <c r="A96" s="605" t="s">
        <v>99</v>
      </c>
      <c r="B96" s="547" t="s">
        <v>49</v>
      </c>
      <c r="C96" s="548">
        <v>112360248</v>
      </c>
    </row>
    <row r="97" spans="1:3" s="372" customFormat="1" ht="15" customHeight="1" x14ac:dyDescent="0.2">
      <c r="A97" s="590" t="s">
        <v>100</v>
      </c>
      <c r="B97" s="549" t="s">
        <v>185</v>
      </c>
      <c r="C97" s="517">
        <v>10011679</v>
      </c>
    </row>
    <row r="98" spans="1:3" s="372" customFormat="1" ht="15" customHeight="1" x14ac:dyDescent="0.2">
      <c r="A98" s="590" t="s">
        <v>101</v>
      </c>
      <c r="B98" s="549" t="s">
        <v>141</v>
      </c>
      <c r="C98" s="522">
        <v>138460914</v>
      </c>
    </row>
    <row r="99" spans="1:3" s="372" customFormat="1" ht="15" customHeight="1" x14ac:dyDescent="0.2">
      <c r="A99" s="590" t="s">
        <v>102</v>
      </c>
      <c r="B99" s="550" t="s">
        <v>186</v>
      </c>
      <c r="C99" s="522"/>
    </row>
    <row r="100" spans="1:3" s="372" customFormat="1" ht="15" customHeight="1" x14ac:dyDescent="0.2">
      <c r="A100" s="590" t="s">
        <v>113</v>
      </c>
      <c r="B100" s="551" t="s">
        <v>187</v>
      </c>
      <c r="C100" s="522"/>
    </row>
    <row r="101" spans="1:3" s="372" customFormat="1" ht="15" customHeight="1" x14ac:dyDescent="0.2">
      <c r="A101" s="590" t="s">
        <v>103</v>
      </c>
      <c r="B101" s="549" t="s">
        <v>519</v>
      </c>
      <c r="C101" s="522"/>
    </row>
    <row r="102" spans="1:3" s="372" customFormat="1" ht="15" customHeight="1" x14ac:dyDescent="0.2">
      <c r="A102" s="590" t="s">
        <v>104</v>
      </c>
      <c r="B102" s="553" t="s">
        <v>453</v>
      </c>
      <c r="C102" s="522"/>
    </row>
    <row r="103" spans="1:3" s="372" customFormat="1" ht="15" customHeight="1" x14ac:dyDescent="0.2">
      <c r="A103" s="590" t="s">
        <v>114</v>
      </c>
      <c r="B103" s="553" t="s">
        <v>452</v>
      </c>
      <c r="C103" s="522"/>
    </row>
    <row r="104" spans="1:3" s="372" customFormat="1" ht="15" customHeight="1" x14ac:dyDescent="0.2">
      <c r="A104" s="590" t="s">
        <v>115</v>
      </c>
      <c r="B104" s="553" t="s">
        <v>359</v>
      </c>
      <c r="C104" s="522"/>
    </row>
    <row r="105" spans="1:3" s="372" customFormat="1" ht="15" customHeight="1" x14ac:dyDescent="0.2">
      <c r="A105" s="590" t="s">
        <v>116</v>
      </c>
      <c r="B105" s="554" t="s">
        <v>360</v>
      </c>
      <c r="C105" s="522"/>
    </row>
    <row r="106" spans="1:3" s="372" customFormat="1" ht="15" customHeight="1" x14ac:dyDescent="0.2">
      <c r="A106" s="590" t="s">
        <v>117</v>
      </c>
      <c r="B106" s="676" t="s">
        <v>361</v>
      </c>
      <c r="C106" s="522"/>
    </row>
    <row r="107" spans="1:3" s="372" customFormat="1" ht="15" customHeight="1" x14ac:dyDescent="0.2">
      <c r="A107" s="590" t="s">
        <v>119</v>
      </c>
      <c r="B107" s="553" t="s">
        <v>362</v>
      </c>
      <c r="C107" s="522"/>
    </row>
    <row r="108" spans="1:3" s="372" customFormat="1" ht="15" customHeight="1" x14ac:dyDescent="0.2">
      <c r="A108" s="590" t="s">
        <v>188</v>
      </c>
      <c r="B108" s="553" t="s">
        <v>363</v>
      </c>
      <c r="C108" s="522"/>
    </row>
    <row r="109" spans="1:3" s="372" customFormat="1" ht="15" customHeight="1" x14ac:dyDescent="0.2">
      <c r="A109" s="590" t="s">
        <v>357</v>
      </c>
      <c r="B109" s="554" t="s">
        <v>364</v>
      </c>
      <c r="C109" s="522"/>
    </row>
    <row r="110" spans="1:3" s="372" customFormat="1" ht="15" customHeight="1" x14ac:dyDescent="0.2">
      <c r="A110" s="606" t="s">
        <v>358</v>
      </c>
      <c r="B110" s="552" t="s">
        <v>365</v>
      </c>
      <c r="C110" s="522"/>
    </row>
    <row r="111" spans="1:3" s="372" customFormat="1" ht="15" customHeight="1" x14ac:dyDescent="0.2">
      <c r="A111" s="590" t="s">
        <v>450</v>
      </c>
      <c r="B111" s="552" t="s">
        <v>366</v>
      </c>
      <c r="C111" s="522"/>
    </row>
    <row r="112" spans="1:3" s="372" customFormat="1" ht="15" customHeight="1" x14ac:dyDescent="0.2">
      <c r="A112" s="590" t="s">
        <v>451</v>
      </c>
      <c r="B112" s="554" t="s">
        <v>367</v>
      </c>
      <c r="C112" s="522"/>
    </row>
    <row r="113" spans="1:3" s="372" customFormat="1" ht="15" customHeight="1" x14ac:dyDescent="0.2">
      <c r="A113" s="590" t="s">
        <v>455</v>
      </c>
      <c r="B113" s="550" t="s">
        <v>50</v>
      </c>
      <c r="C113" s="517"/>
    </row>
    <row r="114" spans="1:3" s="372" customFormat="1" ht="15" customHeight="1" x14ac:dyDescent="0.2">
      <c r="A114" s="592" t="s">
        <v>456</v>
      </c>
      <c r="B114" s="549" t="s">
        <v>520</v>
      </c>
      <c r="C114" s="522"/>
    </row>
    <row r="115" spans="1:3" s="372" customFormat="1" ht="15" customHeight="1" thickBot="1" x14ac:dyDescent="0.25">
      <c r="A115" s="607" t="s">
        <v>457</v>
      </c>
      <c r="B115" s="608" t="s">
        <v>521</v>
      </c>
      <c r="C115" s="558"/>
    </row>
    <row r="116" spans="1:3" s="372" customFormat="1" ht="15" customHeight="1" thickBot="1" x14ac:dyDescent="0.25">
      <c r="A116" s="503" t="s">
        <v>19</v>
      </c>
      <c r="B116" s="577" t="s">
        <v>594</v>
      </c>
      <c r="C116" s="511">
        <f>+C117+C119+C121</f>
        <v>0</v>
      </c>
    </row>
    <row r="117" spans="1:3" s="372" customFormat="1" ht="15" customHeight="1" x14ac:dyDescent="0.2">
      <c r="A117" s="589" t="s">
        <v>105</v>
      </c>
      <c r="B117" s="549" t="s">
        <v>227</v>
      </c>
      <c r="C117" s="514"/>
    </row>
    <row r="118" spans="1:3" s="372" customFormat="1" ht="15" customHeight="1" x14ac:dyDescent="0.2">
      <c r="A118" s="589" t="s">
        <v>106</v>
      </c>
      <c r="B118" s="562" t="s">
        <v>372</v>
      </c>
      <c r="C118" s="514"/>
    </row>
    <row r="119" spans="1:3" s="372" customFormat="1" ht="15" customHeight="1" x14ac:dyDescent="0.2">
      <c r="A119" s="589" t="s">
        <v>107</v>
      </c>
      <c r="B119" s="562" t="s">
        <v>189</v>
      </c>
      <c r="C119" s="517"/>
    </row>
    <row r="120" spans="1:3" s="372" customFormat="1" ht="15" customHeight="1" x14ac:dyDescent="0.2">
      <c r="A120" s="589" t="s">
        <v>108</v>
      </c>
      <c r="B120" s="562" t="s">
        <v>373</v>
      </c>
      <c r="C120" s="563"/>
    </row>
    <row r="121" spans="1:3" s="372" customFormat="1" ht="15" customHeight="1" x14ac:dyDescent="0.2">
      <c r="A121" s="589" t="s">
        <v>109</v>
      </c>
      <c r="B121" s="520" t="s">
        <v>230</v>
      </c>
      <c r="C121" s="563"/>
    </row>
    <row r="122" spans="1:3" s="372" customFormat="1" ht="15" customHeight="1" x14ac:dyDescent="0.2">
      <c r="A122" s="589" t="s">
        <v>118</v>
      </c>
      <c r="B122" s="518" t="s">
        <v>438</v>
      </c>
      <c r="C122" s="563"/>
    </row>
    <row r="123" spans="1:3" s="372" customFormat="1" ht="15" customHeight="1" x14ac:dyDescent="0.2">
      <c r="A123" s="589" t="s">
        <v>120</v>
      </c>
      <c r="B123" s="564" t="s">
        <v>378</v>
      </c>
      <c r="C123" s="563"/>
    </row>
    <row r="124" spans="1:3" s="372" customFormat="1" ht="15" customHeight="1" x14ac:dyDescent="0.2">
      <c r="A124" s="589" t="s">
        <v>190</v>
      </c>
      <c r="B124" s="554" t="s">
        <v>361</v>
      </c>
      <c r="C124" s="563"/>
    </row>
    <row r="125" spans="1:3" s="372" customFormat="1" ht="15" customHeight="1" x14ac:dyDescent="0.2">
      <c r="A125" s="589" t="s">
        <v>191</v>
      </c>
      <c r="B125" s="554" t="s">
        <v>377</v>
      </c>
      <c r="C125" s="563"/>
    </row>
    <row r="126" spans="1:3" s="372" customFormat="1" ht="15" customHeight="1" x14ac:dyDescent="0.2">
      <c r="A126" s="589" t="s">
        <v>192</v>
      </c>
      <c r="B126" s="554" t="s">
        <v>376</v>
      </c>
      <c r="C126" s="563"/>
    </row>
    <row r="127" spans="1:3" s="372" customFormat="1" ht="15" customHeight="1" x14ac:dyDescent="0.2">
      <c r="A127" s="589" t="s">
        <v>369</v>
      </c>
      <c r="B127" s="554" t="s">
        <v>364</v>
      </c>
      <c r="C127" s="563"/>
    </row>
    <row r="128" spans="1:3" s="372" customFormat="1" ht="15" customHeight="1" x14ac:dyDescent="0.2">
      <c r="A128" s="589" t="s">
        <v>370</v>
      </c>
      <c r="B128" s="554" t="s">
        <v>375</v>
      </c>
      <c r="C128" s="563"/>
    </row>
    <row r="129" spans="1:11" s="372" customFormat="1" ht="15" customHeight="1" thickBot="1" x14ac:dyDescent="0.25">
      <c r="A129" s="606" t="s">
        <v>371</v>
      </c>
      <c r="B129" s="554" t="s">
        <v>374</v>
      </c>
      <c r="C129" s="565"/>
    </row>
    <row r="130" spans="1:11" s="372" customFormat="1" ht="15" customHeight="1" thickBot="1" x14ac:dyDescent="0.25">
      <c r="A130" s="503" t="s">
        <v>20</v>
      </c>
      <c r="B130" s="566" t="s">
        <v>460</v>
      </c>
      <c r="C130" s="511">
        <f>+C95+C116</f>
        <v>260832841</v>
      </c>
    </row>
    <row r="131" spans="1:11" s="372" customFormat="1" ht="15" customHeight="1" thickBot="1" x14ac:dyDescent="0.25">
      <c r="A131" s="503" t="s">
        <v>21</v>
      </c>
      <c r="B131" s="566" t="s">
        <v>461</v>
      </c>
      <c r="C131" s="511">
        <f>+C132+C133+C134</f>
        <v>0</v>
      </c>
    </row>
    <row r="132" spans="1:11" s="97" customFormat="1" ht="15" customHeight="1" x14ac:dyDescent="0.2">
      <c r="A132" s="589" t="s">
        <v>269</v>
      </c>
      <c r="B132" s="567" t="s">
        <v>525</v>
      </c>
      <c r="C132" s="563"/>
    </row>
    <row r="133" spans="1:11" s="372" customFormat="1" ht="15" customHeight="1" x14ac:dyDescent="0.2">
      <c r="A133" s="589" t="s">
        <v>272</v>
      </c>
      <c r="B133" s="567" t="s">
        <v>469</v>
      </c>
      <c r="C133" s="563"/>
    </row>
    <row r="134" spans="1:11" s="372" customFormat="1" ht="15" customHeight="1" thickBot="1" x14ac:dyDescent="0.25">
      <c r="A134" s="606" t="s">
        <v>273</v>
      </c>
      <c r="B134" s="568" t="s">
        <v>524</v>
      </c>
      <c r="C134" s="563"/>
    </row>
    <row r="135" spans="1:11" s="372" customFormat="1" ht="15" customHeight="1" thickBot="1" x14ac:dyDescent="0.25">
      <c r="A135" s="503" t="s">
        <v>22</v>
      </c>
      <c r="B135" s="566" t="s">
        <v>462</v>
      </c>
      <c r="C135" s="511">
        <f>+C136+C137+C138+C139+C140+C141</f>
        <v>0</v>
      </c>
    </row>
    <row r="136" spans="1:11" s="372" customFormat="1" ht="15" customHeight="1" x14ac:dyDescent="0.2">
      <c r="A136" s="589" t="s">
        <v>92</v>
      </c>
      <c r="B136" s="567" t="s">
        <v>471</v>
      </c>
      <c r="C136" s="563"/>
    </row>
    <row r="137" spans="1:11" s="372" customFormat="1" ht="15" customHeight="1" x14ac:dyDescent="0.2">
      <c r="A137" s="589" t="s">
        <v>93</v>
      </c>
      <c r="B137" s="567" t="s">
        <v>463</v>
      </c>
      <c r="C137" s="563"/>
    </row>
    <row r="138" spans="1:11" s="372" customFormat="1" ht="15" customHeight="1" x14ac:dyDescent="0.2">
      <c r="A138" s="589" t="s">
        <v>94</v>
      </c>
      <c r="B138" s="567" t="s">
        <v>464</v>
      </c>
      <c r="C138" s="563"/>
    </row>
    <row r="139" spans="1:11" s="372" customFormat="1" ht="15" customHeight="1" x14ac:dyDescent="0.2">
      <c r="A139" s="589" t="s">
        <v>177</v>
      </c>
      <c r="B139" s="567" t="s">
        <v>523</v>
      </c>
      <c r="C139" s="563"/>
    </row>
    <row r="140" spans="1:11" s="372" customFormat="1" ht="15" customHeight="1" x14ac:dyDescent="0.2">
      <c r="A140" s="589" t="s">
        <v>178</v>
      </c>
      <c r="B140" s="567" t="s">
        <v>466</v>
      </c>
      <c r="C140" s="563"/>
    </row>
    <row r="141" spans="1:11" s="97" customFormat="1" ht="15" customHeight="1" thickBot="1" x14ac:dyDescent="0.25">
      <c r="A141" s="606" t="s">
        <v>179</v>
      </c>
      <c r="B141" s="568" t="s">
        <v>467</v>
      </c>
      <c r="C141" s="563"/>
    </row>
    <row r="142" spans="1:11" s="372" customFormat="1" ht="15" customHeight="1" thickBot="1" x14ac:dyDescent="0.25">
      <c r="A142" s="503" t="s">
        <v>23</v>
      </c>
      <c r="B142" s="566" t="s">
        <v>549</v>
      </c>
      <c r="C142" s="524">
        <f>+C143+C144+C146+C147+C145</f>
        <v>122784200</v>
      </c>
      <c r="K142" s="609"/>
    </row>
    <row r="143" spans="1:11" s="372" customFormat="1" ht="15" customHeight="1" x14ac:dyDescent="0.2">
      <c r="A143" s="589" t="s">
        <v>95</v>
      </c>
      <c r="B143" s="567" t="s">
        <v>379</v>
      </c>
      <c r="C143" s="563"/>
    </row>
    <row r="144" spans="1:11" s="372" customFormat="1" ht="15" customHeight="1" x14ac:dyDescent="0.2">
      <c r="A144" s="589" t="s">
        <v>96</v>
      </c>
      <c r="B144" s="567" t="s">
        <v>380</v>
      </c>
      <c r="C144" s="563"/>
    </row>
    <row r="145" spans="1:3" s="372" customFormat="1" ht="15" customHeight="1" x14ac:dyDescent="0.2">
      <c r="A145" s="589" t="s">
        <v>293</v>
      </c>
      <c r="B145" s="567" t="s">
        <v>548</v>
      </c>
      <c r="C145" s="563">
        <v>122784200</v>
      </c>
    </row>
    <row r="146" spans="1:3" s="97" customFormat="1" ht="15" customHeight="1" x14ac:dyDescent="0.2">
      <c r="A146" s="589" t="s">
        <v>294</v>
      </c>
      <c r="B146" s="567" t="s">
        <v>476</v>
      </c>
      <c r="C146" s="563"/>
    </row>
    <row r="147" spans="1:3" s="97" customFormat="1" ht="15" customHeight="1" thickBot="1" x14ac:dyDescent="0.25">
      <c r="A147" s="606" t="s">
        <v>295</v>
      </c>
      <c r="B147" s="568" t="s">
        <v>399</v>
      </c>
      <c r="C147" s="563"/>
    </row>
    <row r="148" spans="1:3" s="97" customFormat="1" ht="15" customHeight="1" thickBot="1" x14ac:dyDescent="0.25">
      <c r="A148" s="503" t="s">
        <v>24</v>
      </c>
      <c r="B148" s="566" t="s">
        <v>477</v>
      </c>
      <c r="C148" s="569">
        <f>+C149+C150+C151+C152+C153</f>
        <v>0</v>
      </c>
    </row>
    <row r="149" spans="1:3" s="97" customFormat="1" ht="15" customHeight="1" x14ac:dyDescent="0.2">
      <c r="A149" s="589" t="s">
        <v>97</v>
      </c>
      <c r="B149" s="567" t="s">
        <v>472</v>
      </c>
      <c r="C149" s="563"/>
    </row>
    <row r="150" spans="1:3" s="97" customFormat="1" ht="15" customHeight="1" x14ac:dyDescent="0.2">
      <c r="A150" s="589" t="s">
        <v>98</v>
      </c>
      <c r="B150" s="567" t="s">
        <v>479</v>
      </c>
      <c r="C150" s="563"/>
    </row>
    <row r="151" spans="1:3" s="97" customFormat="1" ht="15" customHeight="1" x14ac:dyDescent="0.2">
      <c r="A151" s="589" t="s">
        <v>305</v>
      </c>
      <c r="B151" s="567" t="s">
        <v>474</v>
      </c>
      <c r="C151" s="563"/>
    </row>
    <row r="152" spans="1:3" s="97" customFormat="1" ht="15" customHeight="1" x14ac:dyDescent="0.2">
      <c r="A152" s="589" t="s">
        <v>306</v>
      </c>
      <c r="B152" s="567" t="s">
        <v>526</v>
      </c>
      <c r="C152" s="563"/>
    </row>
    <row r="153" spans="1:3" s="372" customFormat="1" ht="15" customHeight="1" thickBot="1" x14ac:dyDescent="0.25">
      <c r="A153" s="606" t="s">
        <v>478</v>
      </c>
      <c r="B153" s="568" t="s">
        <v>481</v>
      </c>
      <c r="C153" s="565"/>
    </row>
    <row r="154" spans="1:3" s="372" customFormat="1" ht="15" customHeight="1" thickBot="1" x14ac:dyDescent="0.25">
      <c r="A154" s="610" t="s">
        <v>25</v>
      </c>
      <c r="B154" s="566" t="s">
        <v>482</v>
      </c>
      <c r="C154" s="569"/>
    </row>
    <row r="155" spans="1:3" s="372" customFormat="1" ht="15" customHeight="1" thickBot="1" x14ac:dyDescent="0.25">
      <c r="A155" s="610" t="s">
        <v>26</v>
      </c>
      <c r="B155" s="566" t="s">
        <v>483</v>
      </c>
      <c r="C155" s="569"/>
    </row>
    <row r="156" spans="1:3" ht="15" customHeight="1" thickBot="1" x14ac:dyDescent="0.25">
      <c r="A156" s="33" t="s">
        <v>27</v>
      </c>
      <c r="B156" s="128" t="s">
        <v>485</v>
      </c>
      <c r="C156" s="399">
        <f>+C131+C135+C142+C148+C154+C155</f>
        <v>122784200</v>
      </c>
    </row>
    <row r="157" spans="1:3" ht="15" customHeight="1" thickBot="1" x14ac:dyDescent="0.25">
      <c r="A157" s="418" t="s">
        <v>28</v>
      </c>
      <c r="B157" s="363" t="s">
        <v>484</v>
      </c>
      <c r="C157" s="399">
        <f>+C130+C156</f>
        <v>383617041</v>
      </c>
    </row>
    <row r="158" spans="1:3" ht="15" customHeight="1" thickBot="1" x14ac:dyDescent="0.25">
      <c r="A158" s="368"/>
      <c r="B158" s="369"/>
    </row>
    <row r="159" spans="1:3" ht="15" customHeight="1" thickBot="1" x14ac:dyDescent="0.25">
      <c r="A159" s="244" t="s">
        <v>527</v>
      </c>
      <c r="B159" s="245"/>
      <c r="C159" s="125">
        <v>15</v>
      </c>
    </row>
    <row r="160" spans="1:3" ht="15" customHeight="1" thickBot="1" x14ac:dyDescent="0.25">
      <c r="A160" s="244" t="s">
        <v>208</v>
      </c>
      <c r="B160" s="245"/>
      <c r="C160" s="125">
        <v>56</v>
      </c>
    </row>
  </sheetData>
  <sheetProtection selectLockedCells="1" selectUnlockedCells="1"/>
  <phoneticPr fontId="0" type="noConversion"/>
  <printOptions horizontalCentered="1"/>
  <pageMargins left="0.23622047244094491" right="0.23622047244094491" top="0.59055118110236227" bottom="0.39370078740157483" header="0.31496062992125984" footer="0.31496062992125984"/>
  <pageSetup paperSize="9" fitToHeight="0" orientation="portrait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92D050"/>
    <pageSetUpPr fitToPage="1"/>
  </sheetPr>
  <dimension ref="A1:D164"/>
  <sheetViews>
    <sheetView topLeftCell="A46" zoomScale="145" zoomScaleNormal="145" workbookViewId="0">
      <selection activeCell="H10" sqref="H10"/>
    </sheetView>
  </sheetViews>
  <sheetFormatPr defaultRowHeight="12.75" x14ac:dyDescent="0.2"/>
  <cols>
    <col min="1" max="1" width="13.83203125" customWidth="1"/>
    <col min="2" max="2" width="69.6640625" customWidth="1"/>
    <col min="3" max="3" width="21.5" customWidth="1"/>
  </cols>
  <sheetData>
    <row r="1" spans="1:4" ht="16.5" thickBot="1" x14ac:dyDescent="0.25">
      <c r="A1" s="224"/>
      <c r="B1" s="225"/>
      <c r="C1" s="246" t="str">
        <f>+CONCATENATE("12. melléklet a ../",LEFT(ÖSSZEFÜGGÉSEK!A5,4),". (……….) önkormányzati rendelethez")</f>
        <v>12. melléklet a ../2024. (……….) önkormányzati rendelethez</v>
      </c>
      <c r="D1" s="2"/>
    </row>
    <row r="2" spans="1:4" ht="15.75" x14ac:dyDescent="0.2">
      <c r="A2" s="382" t="s">
        <v>62</v>
      </c>
      <c r="B2" s="339" t="s">
        <v>637</v>
      </c>
      <c r="C2" s="341" t="s">
        <v>53</v>
      </c>
      <c r="D2" s="93"/>
    </row>
    <row r="3" spans="1:4" ht="16.5" thickBot="1" x14ac:dyDescent="0.25">
      <c r="A3" s="226" t="s">
        <v>205</v>
      </c>
      <c r="B3" s="340" t="s">
        <v>407</v>
      </c>
      <c r="C3" s="464" t="s">
        <v>53</v>
      </c>
      <c r="D3" s="93"/>
    </row>
    <row r="4" spans="1:4" ht="14.25" thickBot="1" x14ac:dyDescent="0.3">
      <c r="A4" s="227"/>
      <c r="B4" s="227"/>
      <c r="C4" s="4" t="s">
        <v>629</v>
      </c>
      <c r="D4" s="94"/>
    </row>
    <row r="5" spans="1:4" ht="13.5" thickBot="1" x14ac:dyDescent="0.25">
      <c r="A5" s="383" t="s">
        <v>207</v>
      </c>
      <c r="B5" s="228" t="s">
        <v>55</v>
      </c>
      <c r="C5" s="342" t="s">
        <v>56</v>
      </c>
      <c r="D5" s="3"/>
    </row>
    <row r="6" spans="1:4" ht="16.5" thickBot="1" x14ac:dyDescent="0.25">
      <c r="A6" s="36" t="s">
        <v>499</v>
      </c>
      <c r="B6" s="200" t="s">
        <v>500</v>
      </c>
      <c r="C6" s="201" t="s">
        <v>501</v>
      </c>
      <c r="D6" s="63"/>
    </row>
    <row r="7" spans="1:4" ht="16.5" thickBot="1" x14ac:dyDescent="0.25">
      <c r="A7" s="230"/>
      <c r="B7" s="231" t="s">
        <v>57</v>
      </c>
      <c r="C7" s="343"/>
      <c r="D7" s="63"/>
    </row>
    <row r="8" spans="1:4" ht="13.5" thickBot="1" x14ac:dyDescent="0.25">
      <c r="A8" s="503" t="s">
        <v>18</v>
      </c>
      <c r="B8" s="510" t="s">
        <v>253</v>
      </c>
      <c r="C8" s="511">
        <f>+C9+C10+C11+C12+C13+C14</f>
        <v>0</v>
      </c>
      <c r="D8" s="74"/>
    </row>
    <row r="9" spans="1:4" x14ac:dyDescent="0.2">
      <c r="A9" s="589" t="s">
        <v>99</v>
      </c>
      <c r="B9" s="513" t="s">
        <v>254</v>
      </c>
      <c r="C9" s="514"/>
      <c r="D9" s="97"/>
    </row>
    <row r="10" spans="1:4" x14ac:dyDescent="0.2">
      <c r="A10" s="590" t="s">
        <v>100</v>
      </c>
      <c r="B10" s="516" t="s">
        <v>255</v>
      </c>
      <c r="C10" s="517"/>
      <c r="D10" s="591"/>
    </row>
    <row r="11" spans="1:4" x14ac:dyDescent="0.2">
      <c r="A11" s="590" t="s">
        <v>101</v>
      </c>
      <c r="B11" s="516" t="s">
        <v>256</v>
      </c>
      <c r="C11" s="517"/>
      <c r="D11" s="591"/>
    </row>
    <row r="12" spans="1:4" x14ac:dyDescent="0.2">
      <c r="A12" s="590" t="s">
        <v>102</v>
      </c>
      <c r="B12" s="516" t="s">
        <v>257</v>
      </c>
      <c r="C12" s="517"/>
      <c r="D12" s="591"/>
    </row>
    <row r="13" spans="1:4" x14ac:dyDescent="0.2">
      <c r="A13" s="590" t="s">
        <v>150</v>
      </c>
      <c r="B13" s="516" t="s">
        <v>513</v>
      </c>
      <c r="C13" s="517"/>
      <c r="D13" s="591"/>
    </row>
    <row r="14" spans="1:4" ht="13.5" thickBot="1" x14ac:dyDescent="0.25">
      <c r="A14" s="592" t="s">
        <v>103</v>
      </c>
      <c r="B14" s="523" t="s">
        <v>442</v>
      </c>
      <c r="C14" s="517"/>
      <c r="D14" s="97"/>
    </row>
    <row r="15" spans="1:4" ht="13.5" thickBot="1" x14ac:dyDescent="0.25">
      <c r="A15" s="503" t="s">
        <v>19</v>
      </c>
      <c r="B15" s="521" t="s">
        <v>258</v>
      </c>
      <c r="C15" s="511">
        <f>+C16+C17+C18+C19+C20</f>
        <v>0</v>
      </c>
      <c r="D15" s="97"/>
    </row>
    <row r="16" spans="1:4" x14ac:dyDescent="0.2">
      <c r="A16" s="589" t="s">
        <v>105</v>
      </c>
      <c r="B16" s="513" t="s">
        <v>259</v>
      </c>
      <c r="C16" s="514"/>
      <c r="D16" s="97"/>
    </row>
    <row r="17" spans="1:4" x14ac:dyDescent="0.2">
      <c r="A17" s="590" t="s">
        <v>106</v>
      </c>
      <c r="B17" s="516" t="s">
        <v>260</v>
      </c>
      <c r="C17" s="517"/>
      <c r="D17" s="97"/>
    </row>
    <row r="18" spans="1:4" x14ac:dyDescent="0.2">
      <c r="A18" s="590" t="s">
        <v>107</v>
      </c>
      <c r="B18" s="516" t="s">
        <v>432</v>
      </c>
      <c r="C18" s="517"/>
      <c r="D18" s="97"/>
    </row>
    <row r="19" spans="1:4" x14ac:dyDescent="0.2">
      <c r="A19" s="590" t="s">
        <v>108</v>
      </c>
      <c r="B19" s="516" t="s">
        <v>433</v>
      </c>
      <c r="C19" s="517"/>
      <c r="D19" s="97"/>
    </row>
    <row r="20" spans="1:4" x14ac:dyDescent="0.2">
      <c r="A20" s="590" t="s">
        <v>109</v>
      </c>
      <c r="B20" s="516" t="s">
        <v>261</v>
      </c>
      <c r="C20" s="517">
        <f>'1. melléklet'!C18</f>
        <v>0</v>
      </c>
      <c r="D20" s="97"/>
    </row>
    <row r="21" spans="1:4" ht="13.5" thickBot="1" x14ac:dyDescent="0.25">
      <c r="A21" s="592" t="s">
        <v>118</v>
      </c>
      <c r="B21" s="523" t="s">
        <v>262</v>
      </c>
      <c r="C21" s="522"/>
      <c r="D21" s="591"/>
    </row>
    <row r="22" spans="1:4" ht="13.5" thickBot="1" x14ac:dyDescent="0.25">
      <c r="A22" s="503" t="s">
        <v>20</v>
      </c>
      <c r="B22" s="510" t="s">
        <v>263</v>
      </c>
      <c r="C22" s="511">
        <f>+C23+C24+C25+C26+C27</f>
        <v>0</v>
      </c>
      <c r="D22" s="591"/>
    </row>
    <row r="23" spans="1:4" x14ac:dyDescent="0.2">
      <c r="A23" s="589" t="s">
        <v>88</v>
      </c>
      <c r="B23" s="513" t="s">
        <v>264</v>
      </c>
      <c r="C23" s="514"/>
      <c r="D23" s="591"/>
    </row>
    <row r="24" spans="1:4" x14ac:dyDescent="0.2">
      <c r="A24" s="590" t="s">
        <v>89</v>
      </c>
      <c r="B24" s="516" t="s">
        <v>265</v>
      </c>
      <c r="C24" s="517"/>
      <c r="D24" s="97"/>
    </row>
    <row r="25" spans="1:4" x14ac:dyDescent="0.2">
      <c r="A25" s="590" t="s">
        <v>90</v>
      </c>
      <c r="B25" s="516" t="s">
        <v>434</v>
      </c>
      <c r="C25" s="517"/>
      <c r="D25" s="591"/>
    </row>
    <row r="26" spans="1:4" x14ac:dyDescent="0.2">
      <c r="A26" s="590" t="s">
        <v>91</v>
      </c>
      <c r="B26" s="516" t="s">
        <v>435</v>
      </c>
      <c r="C26" s="517"/>
      <c r="D26" s="591"/>
    </row>
    <row r="27" spans="1:4" x14ac:dyDescent="0.2">
      <c r="A27" s="590" t="s">
        <v>173</v>
      </c>
      <c r="B27" s="516" t="s">
        <v>266</v>
      </c>
      <c r="C27" s="517"/>
      <c r="D27" s="591"/>
    </row>
    <row r="28" spans="1:4" ht="13.5" thickBot="1" x14ac:dyDescent="0.25">
      <c r="A28" s="592" t="s">
        <v>174</v>
      </c>
      <c r="B28" s="523" t="s">
        <v>267</v>
      </c>
      <c r="C28" s="522"/>
      <c r="D28" s="591"/>
    </row>
    <row r="29" spans="1:4" ht="13.5" thickBot="1" x14ac:dyDescent="0.25">
      <c r="A29" s="503" t="s">
        <v>175</v>
      </c>
      <c r="B29" s="510" t="s">
        <v>268</v>
      </c>
      <c r="C29" s="524">
        <f>+C30+C34+C35+C36</f>
        <v>0</v>
      </c>
      <c r="D29" s="591"/>
    </row>
    <row r="30" spans="1:4" x14ac:dyDescent="0.2">
      <c r="A30" s="589" t="s">
        <v>269</v>
      </c>
      <c r="B30" s="513" t="s">
        <v>514</v>
      </c>
      <c r="C30" s="525"/>
      <c r="D30" s="591"/>
    </row>
    <row r="31" spans="1:4" x14ac:dyDescent="0.2">
      <c r="A31" s="590" t="s">
        <v>270</v>
      </c>
      <c r="B31" s="516" t="s">
        <v>275</v>
      </c>
      <c r="C31" s="517"/>
      <c r="D31" s="591"/>
    </row>
    <row r="32" spans="1:4" x14ac:dyDescent="0.2">
      <c r="A32" s="590" t="s">
        <v>271</v>
      </c>
      <c r="B32" s="516" t="s">
        <v>276</v>
      </c>
      <c r="C32" s="517"/>
      <c r="D32" s="591"/>
    </row>
    <row r="33" spans="1:4" x14ac:dyDescent="0.2">
      <c r="A33" s="590" t="s">
        <v>446</v>
      </c>
      <c r="B33" s="526" t="s">
        <v>447</v>
      </c>
      <c r="C33" s="517"/>
      <c r="D33" s="591"/>
    </row>
    <row r="34" spans="1:4" x14ac:dyDescent="0.2">
      <c r="A34" s="590" t="s">
        <v>272</v>
      </c>
      <c r="B34" s="516" t="s">
        <v>277</v>
      </c>
      <c r="C34" s="517"/>
      <c r="D34" s="591"/>
    </row>
    <row r="35" spans="1:4" x14ac:dyDescent="0.2">
      <c r="A35" s="590" t="s">
        <v>273</v>
      </c>
      <c r="B35" s="516" t="s">
        <v>278</v>
      </c>
      <c r="C35" s="517"/>
      <c r="D35" s="591"/>
    </row>
    <row r="36" spans="1:4" ht="13.5" thickBot="1" x14ac:dyDescent="0.25">
      <c r="A36" s="592" t="s">
        <v>274</v>
      </c>
      <c r="B36" s="523" t="s">
        <v>279</v>
      </c>
      <c r="C36" s="522"/>
      <c r="D36" s="591"/>
    </row>
    <row r="37" spans="1:4" ht="13.5" thickBot="1" x14ac:dyDescent="0.25">
      <c r="A37" s="503" t="s">
        <v>22</v>
      </c>
      <c r="B37" s="510" t="s">
        <v>443</v>
      </c>
      <c r="C37" s="511">
        <f>SUM(C38:C48)</f>
        <v>0</v>
      </c>
      <c r="D37" s="591"/>
    </row>
    <row r="38" spans="1:4" x14ac:dyDescent="0.2">
      <c r="A38" s="589" t="s">
        <v>92</v>
      </c>
      <c r="B38" s="513" t="s">
        <v>282</v>
      </c>
      <c r="C38" s="514"/>
      <c r="D38" s="591"/>
    </row>
    <row r="39" spans="1:4" x14ac:dyDescent="0.2">
      <c r="A39" s="590" t="s">
        <v>93</v>
      </c>
      <c r="B39" s="516" t="s">
        <v>283</v>
      </c>
      <c r="C39" s="517"/>
      <c r="D39" s="591"/>
    </row>
    <row r="40" spans="1:4" x14ac:dyDescent="0.2">
      <c r="A40" s="590" t="s">
        <v>94</v>
      </c>
      <c r="B40" s="516" t="s">
        <v>284</v>
      </c>
      <c r="C40" s="517"/>
      <c r="D40" s="591"/>
    </row>
    <row r="41" spans="1:4" x14ac:dyDescent="0.2">
      <c r="A41" s="590" t="s">
        <v>177</v>
      </c>
      <c r="B41" s="516" t="s">
        <v>285</v>
      </c>
      <c r="C41" s="517"/>
      <c r="D41" s="591"/>
    </row>
    <row r="42" spans="1:4" x14ac:dyDescent="0.2">
      <c r="A42" s="590" t="s">
        <v>178</v>
      </c>
      <c r="B42" s="516" t="s">
        <v>286</v>
      </c>
      <c r="C42" s="517"/>
      <c r="D42" s="591"/>
    </row>
    <row r="43" spans="1:4" x14ac:dyDescent="0.2">
      <c r="A43" s="590" t="s">
        <v>179</v>
      </c>
      <c r="B43" s="516" t="s">
        <v>287</v>
      </c>
      <c r="C43" s="517"/>
      <c r="D43" s="591"/>
    </row>
    <row r="44" spans="1:4" x14ac:dyDescent="0.2">
      <c r="A44" s="590" t="s">
        <v>180</v>
      </c>
      <c r="B44" s="516" t="s">
        <v>288</v>
      </c>
      <c r="C44" s="517"/>
      <c r="D44" s="591"/>
    </row>
    <row r="45" spans="1:4" x14ac:dyDescent="0.2">
      <c r="A45" s="590" t="s">
        <v>181</v>
      </c>
      <c r="B45" s="516" t="s">
        <v>289</v>
      </c>
      <c r="C45" s="517"/>
      <c r="D45" s="591"/>
    </row>
    <row r="46" spans="1:4" x14ac:dyDescent="0.2">
      <c r="A46" s="590" t="s">
        <v>280</v>
      </c>
      <c r="B46" s="516" t="s">
        <v>290</v>
      </c>
      <c r="C46" s="619"/>
      <c r="D46" s="591"/>
    </row>
    <row r="47" spans="1:4" x14ac:dyDescent="0.2">
      <c r="A47" s="592" t="s">
        <v>281</v>
      </c>
      <c r="B47" s="523" t="s">
        <v>445</v>
      </c>
      <c r="C47" s="620"/>
      <c r="D47" s="591"/>
    </row>
    <row r="48" spans="1:4" ht="13.5" thickBot="1" x14ac:dyDescent="0.25">
      <c r="A48" s="592" t="s">
        <v>444</v>
      </c>
      <c r="B48" s="523" t="s">
        <v>291</v>
      </c>
      <c r="C48" s="620"/>
      <c r="D48" s="591"/>
    </row>
    <row r="49" spans="1:4" ht="13.5" thickBot="1" x14ac:dyDescent="0.25">
      <c r="A49" s="503" t="s">
        <v>23</v>
      </c>
      <c r="B49" s="510" t="s">
        <v>292</v>
      </c>
      <c r="C49" s="511">
        <f>SUM(C50:C54)</f>
        <v>0</v>
      </c>
      <c r="D49" s="591"/>
    </row>
    <row r="50" spans="1:4" x14ac:dyDescent="0.2">
      <c r="A50" s="589" t="s">
        <v>95</v>
      </c>
      <c r="B50" s="513" t="s">
        <v>296</v>
      </c>
      <c r="C50" s="621"/>
      <c r="D50" s="591"/>
    </row>
    <row r="51" spans="1:4" x14ac:dyDescent="0.2">
      <c r="A51" s="590" t="s">
        <v>96</v>
      </c>
      <c r="B51" s="516" t="s">
        <v>297</v>
      </c>
      <c r="C51" s="619"/>
      <c r="D51" s="591"/>
    </row>
    <row r="52" spans="1:4" x14ac:dyDescent="0.2">
      <c r="A52" s="590" t="s">
        <v>293</v>
      </c>
      <c r="B52" s="516" t="s">
        <v>298</v>
      </c>
      <c r="C52" s="619"/>
      <c r="D52" s="591"/>
    </row>
    <row r="53" spans="1:4" x14ac:dyDescent="0.2">
      <c r="A53" s="590" t="s">
        <v>294</v>
      </c>
      <c r="B53" s="516" t="s">
        <v>299</v>
      </c>
      <c r="C53" s="619"/>
      <c r="D53" s="591"/>
    </row>
    <row r="54" spans="1:4" ht="13.5" thickBot="1" x14ac:dyDescent="0.25">
      <c r="A54" s="592" t="s">
        <v>295</v>
      </c>
      <c r="B54" s="523" t="s">
        <v>300</v>
      </c>
      <c r="C54" s="620"/>
      <c r="D54" s="591"/>
    </row>
    <row r="55" spans="1:4" ht="13.5" thickBot="1" x14ac:dyDescent="0.25">
      <c r="A55" s="503" t="s">
        <v>182</v>
      </c>
      <c r="B55" s="510" t="s">
        <v>301</v>
      </c>
      <c r="C55" s="511">
        <f>SUM(C56:C58)</f>
        <v>0</v>
      </c>
      <c r="D55" s="591"/>
    </row>
    <row r="56" spans="1:4" ht="25.5" x14ac:dyDescent="0.2">
      <c r="A56" s="589" t="s">
        <v>97</v>
      </c>
      <c r="B56" s="513" t="s">
        <v>302</v>
      </c>
      <c r="C56" s="514"/>
      <c r="D56" s="591"/>
    </row>
    <row r="57" spans="1:4" ht="25.5" x14ac:dyDescent="0.2">
      <c r="A57" s="590" t="s">
        <v>98</v>
      </c>
      <c r="B57" s="516" t="s">
        <v>436</v>
      </c>
      <c r="C57" s="517"/>
      <c r="D57" s="591"/>
    </row>
    <row r="58" spans="1:4" x14ac:dyDescent="0.2">
      <c r="A58" s="590" t="s">
        <v>305</v>
      </c>
      <c r="B58" s="516" t="s">
        <v>303</v>
      </c>
      <c r="C58" s="517"/>
      <c r="D58" s="591"/>
    </row>
    <row r="59" spans="1:4" ht="13.5" thickBot="1" x14ac:dyDescent="0.25">
      <c r="A59" s="592" t="s">
        <v>306</v>
      </c>
      <c r="B59" s="523" t="s">
        <v>304</v>
      </c>
      <c r="C59" s="522"/>
      <c r="D59" s="591"/>
    </row>
    <row r="60" spans="1:4" ht="13.5" thickBot="1" x14ac:dyDescent="0.25">
      <c r="A60" s="503" t="s">
        <v>25</v>
      </c>
      <c r="B60" s="521" t="s">
        <v>307</v>
      </c>
      <c r="C60" s="511">
        <f>SUM(C61:C63)</f>
        <v>0</v>
      </c>
      <c r="D60" s="591"/>
    </row>
    <row r="61" spans="1:4" x14ac:dyDescent="0.2">
      <c r="A61" s="589" t="s">
        <v>183</v>
      </c>
      <c r="B61" s="513" t="s">
        <v>309</v>
      </c>
      <c r="C61" s="619"/>
      <c r="D61" s="591"/>
    </row>
    <row r="62" spans="1:4" ht="25.5" x14ac:dyDescent="0.2">
      <c r="A62" s="590" t="s">
        <v>184</v>
      </c>
      <c r="B62" s="516" t="s">
        <v>437</v>
      </c>
      <c r="C62" s="619"/>
      <c r="D62" s="591"/>
    </row>
    <row r="63" spans="1:4" x14ac:dyDescent="0.2">
      <c r="A63" s="590" t="s">
        <v>229</v>
      </c>
      <c r="B63" s="516" t="s">
        <v>310</v>
      </c>
      <c r="C63" s="619"/>
      <c r="D63" s="591"/>
    </row>
    <row r="64" spans="1:4" ht="13.5" thickBot="1" x14ac:dyDescent="0.25">
      <c r="A64" s="592" t="s">
        <v>308</v>
      </c>
      <c r="B64" s="523" t="s">
        <v>311</v>
      </c>
      <c r="C64" s="619"/>
      <c r="D64" s="591"/>
    </row>
    <row r="65" spans="1:4" ht="13.5" thickBot="1" x14ac:dyDescent="0.25">
      <c r="A65" s="503" t="s">
        <v>26</v>
      </c>
      <c r="B65" s="510" t="s">
        <v>312</v>
      </c>
      <c r="C65" s="524">
        <f>+C8+C15+C22+C29+C37+C49+C55+C60</f>
        <v>0</v>
      </c>
      <c r="D65" s="591"/>
    </row>
    <row r="66" spans="1:4" ht="13.5" thickBot="1" x14ac:dyDescent="0.25">
      <c r="A66" s="593" t="s">
        <v>403</v>
      </c>
      <c r="B66" s="521" t="s">
        <v>314</v>
      </c>
      <c r="C66" s="511">
        <f>SUM(C67:C69)</f>
        <v>0</v>
      </c>
      <c r="D66" s="591"/>
    </row>
    <row r="67" spans="1:4" x14ac:dyDescent="0.2">
      <c r="A67" s="589" t="s">
        <v>345</v>
      </c>
      <c r="B67" s="513" t="s">
        <v>315</v>
      </c>
      <c r="C67" s="619"/>
      <c r="D67" s="591"/>
    </row>
    <row r="68" spans="1:4" x14ac:dyDescent="0.2">
      <c r="A68" s="590" t="s">
        <v>354</v>
      </c>
      <c r="B68" s="516" t="s">
        <v>316</v>
      </c>
      <c r="C68" s="619"/>
      <c r="D68" s="591"/>
    </row>
    <row r="69" spans="1:4" ht="13.5" thickBot="1" x14ac:dyDescent="0.25">
      <c r="A69" s="592" t="s">
        <v>355</v>
      </c>
      <c r="B69" s="594" t="s">
        <v>317</v>
      </c>
      <c r="C69" s="619"/>
      <c r="D69" s="591"/>
    </row>
    <row r="70" spans="1:4" ht="13.5" thickBot="1" x14ac:dyDescent="0.25">
      <c r="A70" s="593" t="s">
        <v>318</v>
      </c>
      <c r="B70" s="521" t="s">
        <v>319</v>
      </c>
      <c r="C70" s="511">
        <f>SUM(C71:C74)</f>
        <v>0</v>
      </c>
      <c r="D70" s="591"/>
    </row>
    <row r="71" spans="1:4" x14ac:dyDescent="0.2">
      <c r="A71" s="589" t="s">
        <v>151</v>
      </c>
      <c r="B71" s="513" t="s">
        <v>320</v>
      </c>
      <c r="C71" s="619"/>
      <c r="D71" s="591"/>
    </row>
    <row r="72" spans="1:4" x14ac:dyDescent="0.2">
      <c r="A72" s="590" t="s">
        <v>152</v>
      </c>
      <c r="B72" s="516" t="s">
        <v>321</v>
      </c>
      <c r="C72" s="619"/>
      <c r="D72" s="591"/>
    </row>
    <row r="73" spans="1:4" x14ac:dyDescent="0.2">
      <c r="A73" s="590" t="s">
        <v>346</v>
      </c>
      <c r="B73" s="516" t="s">
        <v>322</v>
      </c>
      <c r="C73" s="619"/>
      <c r="D73" s="591"/>
    </row>
    <row r="74" spans="1:4" ht="13.5" thickBot="1" x14ac:dyDescent="0.25">
      <c r="A74" s="592" t="s">
        <v>347</v>
      </c>
      <c r="B74" s="523" t="s">
        <v>323</v>
      </c>
      <c r="C74" s="619"/>
      <c r="D74" s="591"/>
    </row>
    <row r="75" spans="1:4" ht="13.5" thickBot="1" x14ac:dyDescent="0.25">
      <c r="A75" s="593" t="s">
        <v>324</v>
      </c>
      <c r="B75" s="521" t="s">
        <v>325</v>
      </c>
      <c r="C75" s="511">
        <f>SUM(C76:C77)</f>
        <v>0</v>
      </c>
      <c r="D75" s="591"/>
    </row>
    <row r="76" spans="1:4" x14ac:dyDescent="0.2">
      <c r="A76" s="589" t="s">
        <v>348</v>
      </c>
      <c r="B76" s="513" t="s">
        <v>326</v>
      </c>
      <c r="C76" s="619"/>
      <c r="D76" s="591"/>
    </row>
    <row r="77" spans="1:4" ht="13.5" thickBot="1" x14ac:dyDescent="0.25">
      <c r="A77" s="592" t="s">
        <v>349</v>
      </c>
      <c r="B77" s="523" t="s">
        <v>327</v>
      </c>
      <c r="C77" s="619"/>
      <c r="D77" s="591"/>
    </row>
    <row r="78" spans="1:4" ht="13.5" thickBot="1" x14ac:dyDescent="0.25">
      <c r="A78" s="593" t="s">
        <v>328</v>
      </c>
      <c r="B78" s="521" t="s">
        <v>329</v>
      </c>
      <c r="C78" s="511">
        <f>SUM(C79:C82)</f>
        <v>64735515</v>
      </c>
      <c r="D78" s="97"/>
    </row>
    <row r="79" spans="1:4" x14ac:dyDescent="0.2">
      <c r="A79" s="589" t="s">
        <v>350</v>
      </c>
      <c r="B79" s="513" t="s">
        <v>330</v>
      </c>
      <c r="C79" s="619"/>
      <c r="D79" s="591"/>
    </row>
    <row r="80" spans="1:4" x14ac:dyDescent="0.2">
      <c r="A80" s="590" t="s">
        <v>351</v>
      </c>
      <c r="B80" s="516" t="s">
        <v>331</v>
      </c>
      <c r="C80" s="619"/>
      <c r="D80" s="591"/>
    </row>
    <row r="81" spans="1:4" x14ac:dyDescent="0.2">
      <c r="A81" s="592" t="s">
        <v>352</v>
      </c>
      <c r="B81" s="523" t="s">
        <v>548</v>
      </c>
      <c r="C81" s="619">
        <v>64735515</v>
      </c>
      <c r="D81" s="591"/>
    </row>
    <row r="82" spans="1:4" ht="13.5" thickBot="1" x14ac:dyDescent="0.25">
      <c r="A82" s="592" t="s">
        <v>555</v>
      </c>
      <c r="B82" s="523" t="s">
        <v>332</v>
      </c>
      <c r="C82" s="619"/>
      <c r="D82" s="591"/>
    </row>
    <row r="83" spans="1:4" ht="13.5" thickBot="1" x14ac:dyDescent="0.25">
      <c r="A83" s="593" t="s">
        <v>333</v>
      </c>
      <c r="B83" s="521" t="s">
        <v>353</v>
      </c>
      <c r="C83" s="511">
        <f>SUM(C84:C87)</f>
        <v>0</v>
      </c>
      <c r="D83" s="591"/>
    </row>
    <row r="84" spans="1:4" x14ac:dyDescent="0.2">
      <c r="A84" s="595" t="s">
        <v>334</v>
      </c>
      <c r="B84" s="513" t="s">
        <v>335</v>
      </c>
      <c r="C84" s="619"/>
      <c r="D84" s="591"/>
    </row>
    <row r="85" spans="1:4" x14ac:dyDescent="0.2">
      <c r="A85" s="596" t="s">
        <v>336</v>
      </c>
      <c r="B85" s="516" t="s">
        <v>337</v>
      </c>
      <c r="C85" s="619"/>
      <c r="D85" s="591"/>
    </row>
    <row r="86" spans="1:4" x14ac:dyDescent="0.2">
      <c r="A86" s="596" t="s">
        <v>338</v>
      </c>
      <c r="B86" s="516" t="s">
        <v>339</v>
      </c>
      <c r="C86" s="619"/>
      <c r="D86" s="591"/>
    </row>
    <row r="87" spans="1:4" ht="13.5" thickBot="1" x14ac:dyDescent="0.25">
      <c r="A87" s="597" t="s">
        <v>340</v>
      </c>
      <c r="B87" s="523" t="s">
        <v>341</v>
      </c>
      <c r="C87" s="619"/>
      <c r="D87" s="97"/>
    </row>
    <row r="88" spans="1:4" ht="13.5" thickBot="1" x14ac:dyDescent="0.25">
      <c r="A88" s="593" t="s">
        <v>342</v>
      </c>
      <c r="B88" s="521" t="s">
        <v>487</v>
      </c>
      <c r="C88" s="536"/>
      <c r="D88" s="97"/>
    </row>
    <row r="89" spans="1:4" ht="13.5" thickBot="1" x14ac:dyDescent="0.25">
      <c r="A89" s="593" t="s">
        <v>515</v>
      </c>
      <c r="B89" s="521" t="s">
        <v>343</v>
      </c>
      <c r="C89" s="536"/>
      <c r="D89" s="97"/>
    </row>
    <row r="90" spans="1:4" ht="18" customHeight="1" thickBot="1" x14ac:dyDescent="0.25">
      <c r="A90" s="593" t="s">
        <v>552</v>
      </c>
      <c r="B90" s="537" t="s">
        <v>490</v>
      </c>
      <c r="C90" s="524">
        <f>+C66+C70+C75+C78+C83+C89+C88</f>
        <v>64735515</v>
      </c>
      <c r="D90" s="97"/>
    </row>
    <row r="91" spans="1:4" ht="24" customHeight="1" thickBot="1" x14ac:dyDescent="0.25">
      <c r="A91" s="598" t="s">
        <v>517</v>
      </c>
      <c r="B91" s="539" t="s">
        <v>518</v>
      </c>
      <c r="C91" s="524">
        <f>+C65+C90</f>
        <v>64735515</v>
      </c>
      <c r="D91" s="97"/>
    </row>
    <row r="92" spans="1:4" ht="13.5" thickBot="1" x14ac:dyDescent="0.25">
      <c r="A92" s="599"/>
      <c r="B92" s="600"/>
      <c r="C92" s="601"/>
      <c r="D92" s="591"/>
    </row>
    <row r="93" spans="1:4" ht="13.5" thickBot="1" x14ac:dyDescent="0.25">
      <c r="A93" s="602"/>
      <c r="B93" s="603" t="s">
        <v>58</v>
      </c>
      <c r="C93" s="604"/>
      <c r="D93" s="74"/>
    </row>
    <row r="94" spans="1:4" ht="13.5" thickBot="1" x14ac:dyDescent="0.25">
      <c r="A94" s="506" t="s">
        <v>18</v>
      </c>
      <c r="B94" s="544" t="s">
        <v>600</v>
      </c>
      <c r="C94" s="545">
        <f>+C95+C96+C97+C98+C99+C112</f>
        <v>64735515</v>
      </c>
      <c r="D94" s="97"/>
    </row>
    <row r="95" spans="1:4" x14ac:dyDescent="0.2">
      <c r="A95" s="605" t="s">
        <v>99</v>
      </c>
      <c r="B95" s="547" t="s">
        <v>49</v>
      </c>
      <c r="C95" s="548">
        <v>56263450</v>
      </c>
      <c r="D95" s="372"/>
    </row>
    <row r="96" spans="1:4" x14ac:dyDescent="0.2">
      <c r="A96" s="590" t="s">
        <v>100</v>
      </c>
      <c r="B96" s="549" t="s">
        <v>185</v>
      </c>
      <c r="C96" s="517">
        <v>7588329</v>
      </c>
      <c r="D96" s="372"/>
    </row>
    <row r="97" spans="1:4" x14ac:dyDescent="0.2">
      <c r="A97" s="590" t="s">
        <v>101</v>
      </c>
      <c r="B97" s="549" t="s">
        <v>141</v>
      </c>
      <c r="C97" s="522">
        <v>883736</v>
      </c>
      <c r="D97" s="372"/>
    </row>
    <row r="98" spans="1:4" x14ac:dyDescent="0.2">
      <c r="A98" s="590" t="s">
        <v>102</v>
      </c>
      <c r="B98" s="550" t="s">
        <v>186</v>
      </c>
      <c r="C98" s="522"/>
      <c r="D98" s="372"/>
    </row>
    <row r="99" spans="1:4" x14ac:dyDescent="0.2">
      <c r="A99" s="590" t="s">
        <v>113</v>
      </c>
      <c r="B99" s="551" t="s">
        <v>187</v>
      </c>
      <c r="C99" s="522"/>
      <c r="D99" s="372"/>
    </row>
    <row r="100" spans="1:4" x14ac:dyDescent="0.2">
      <c r="A100" s="590" t="s">
        <v>103</v>
      </c>
      <c r="B100" s="549" t="s">
        <v>519</v>
      </c>
      <c r="C100" s="522"/>
      <c r="D100" s="372"/>
    </row>
    <row r="101" spans="1:4" x14ac:dyDescent="0.2">
      <c r="A101" s="590" t="s">
        <v>104</v>
      </c>
      <c r="B101" s="553" t="s">
        <v>453</v>
      </c>
      <c r="C101" s="522"/>
      <c r="D101" s="372"/>
    </row>
    <row r="102" spans="1:4" x14ac:dyDescent="0.2">
      <c r="A102" s="590" t="s">
        <v>114</v>
      </c>
      <c r="B102" s="553" t="s">
        <v>452</v>
      </c>
      <c r="C102" s="522"/>
      <c r="D102" s="372"/>
    </row>
    <row r="103" spans="1:4" x14ac:dyDescent="0.2">
      <c r="A103" s="590" t="s">
        <v>115</v>
      </c>
      <c r="B103" s="553" t="s">
        <v>359</v>
      </c>
      <c r="C103" s="522"/>
      <c r="D103" s="372"/>
    </row>
    <row r="104" spans="1:4" ht="25.5" x14ac:dyDescent="0.2">
      <c r="A104" s="590" t="s">
        <v>116</v>
      </c>
      <c r="B104" s="554" t="s">
        <v>360</v>
      </c>
      <c r="C104" s="522"/>
      <c r="D104" s="372"/>
    </row>
    <row r="105" spans="1:4" x14ac:dyDescent="0.2">
      <c r="A105" s="590" t="s">
        <v>117</v>
      </c>
      <c r="B105" s="676" t="s">
        <v>361</v>
      </c>
      <c r="C105" s="522"/>
      <c r="D105" s="372"/>
    </row>
    <row r="106" spans="1:4" x14ac:dyDescent="0.2">
      <c r="A106" s="590" t="s">
        <v>119</v>
      </c>
      <c r="B106" s="553" t="s">
        <v>362</v>
      </c>
      <c r="C106" s="522"/>
      <c r="D106" s="372"/>
    </row>
    <row r="107" spans="1:4" x14ac:dyDescent="0.2">
      <c r="A107" s="590" t="s">
        <v>188</v>
      </c>
      <c r="B107" s="553" t="s">
        <v>363</v>
      </c>
      <c r="C107" s="522"/>
      <c r="D107" s="372"/>
    </row>
    <row r="108" spans="1:4" ht="25.5" x14ac:dyDescent="0.2">
      <c r="A108" s="590" t="s">
        <v>357</v>
      </c>
      <c r="B108" s="554" t="s">
        <v>364</v>
      </c>
      <c r="C108" s="522"/>
      <c r="D108" s="372"/>
    </row>
    <row r="109" spans="1:4" x14ac:dyDescent="0.2">
      <c r="A109" s="606" t="s">
        <v>358</v>
      </c>
      <c r="B109" s="552" t="s">
        <v>365</v>
      </c>
      <c r="C109" s="522"/>
      <c r="D109" s="372"/>
    </row>
    <row r="110" spans="1:4" x14ac:dyDescent="0.2">
      <c r="A110" s="590" t="s">
        <v>450</v>
      </c>
      <c r="B110" s="552" t="s">
        <v>366</v>
      </c>
      <c r="C110" s="522"/>
      <c r="D110" s="372"/>
    </row>
    <row r="111" spans="1:4" x14ac:dyDescent="0.2">
      <c r="A111" s="590" t="s">
        <v>451</v>
      </c>
      <c r="B111" s="554" t="s">
        <v>367</v>
      </c>
      <c r="C111" s="522"/>
      <c r="D111" s="372"/>
    </row>
    <row r="112" spans="1:4" x14ac:dyDescent="0.2">
      <c r="A112" s="590" t="s">
        <v>455</v>
      </c>
      <c r="B112" s="550" t="s">
        <v>50</v>
      </c>
      <c r="C112" s="517"/>
      <c r="D112" s="372"/>
    </row>
    <row r="113" spans="1:4" x14ac:dyDescent="0.2">
      <c r="A113" s="592" t="s">
        <v>456</v>
      </c>
      <c r="B113" s="549" t="s">
        <v>520</v>
      </c>
      <c r="C113" s="522"/>
      <c r="D113" s="372"/>
    </row>
    <row r="114" spans="1:4" ht="13.5" thickBot="1" x14ac:dyDescent="0.25">
      <c r="A114" s="607" t="s">
        <v>457</v>
      </c>
      <c r="B114" s="608" t="s">
        <v>521</v>
      </c>
      <c r="C114" s="558"/>
      <c r="D114" s="372"/>
    </row>
    <row r="115" spans="1:4" ht="13.5" thickBot="1" x14ac:dyDescent="0.25">
      <c r="A115" s="503" t="s">
        <v>19</v>
      </c>
      <c r="B115" s="577" t="s">
        <v>594</v>
      </c>
      <c r="C115" s="511">
        <f>+C116+C118+C120</f>
        <v>0</v>
      </c>
      <c r="D115" s="372"/>
    </row>
    <row r="116" spans="1:4" x14ac:dyDescent="0.2">
      <c r="A116" s="589" t="s">
        <v>105</v>
      </c>
      <c r="B116" s="549" t="s">
        <v>227</v>
      </c>
      <c r="C116" s="514"/>
      <c r="D116" s="372"/>
    </row>
    <row r="117" spans="1:4" x14ac:dyDescent="0.2">
      <c r="A117" s="589" t="s">
        <v>106</v>
      </c>
      <c r="B117" s="562" t="s">
        <v>372</v>
      </c>
      <c r="C117" s="514"/>
      <c r="D117" s="372"/>
    </row>
    <row r="118" spans="1:4" x14ac:dyDescent="0.2">
      <c r="A118" s="589" t="s">
        <v>107</v>
      </c>
      <c r="B118" s="562" t="s">
        <v>189</v>
      </c>
      <c r="C118" s="517"/>
      <c r="D118" s="372"/>
    </row>
    <row r="119" spans="1:4" x14ac:dyDescent="0.2">
      <c r="A119" s="589" t="s">
        <v>108</v>
      </c>
      <c r="B119" s="562" t="s">
        <v>373</v>
      </c>
      <c r="C119" s="563"/>
      <c r="D119" s="372"/>
    </row>
    <row r="120" spans="1:4" x14ac:dyDescent="0.2">
      <c r="A120" s="589" t="s">
        <v>109</v>
      </c>
      <c r="B120" s="520" t="s">
        <v>230</v>
      </c>
      <c r="C120" s="563"/>
      <c r="D120" s="372"/>
    </row>
    <row r="121" spans="1:4" x14ac:dyDescent="0.2">
      <c r="A121" s="589" t="s">
        <v>118</v>
      </c>
      <c r="B121" s="518" t="s">
        <v>438</v>
      </c>
      <c r="C121" s="563"/>
      <c r="D121" s="372"/>
    </row>
    <row r="122" spans="1:4" ht="25.5" x14ac:dyDescent="0.2">
      <c r="A122" s="589" t="s">
        <v>120</v>
      </c>
      <c r="B122" s="564" t="s">
        <v>378</v>
      </c>
      <c r="C122" s="563"/>
      <c r="D122" s="372"/>
    </row>
    <row r="123" spans="1:4" ht="25.5" x14ac:dyDescent="0.2">
      <c r="A123" s="589" t="s">
        <v>190</v>
      </c>
      <c r="B123" s="554" t="s">
        <v>361</v>
      </c>
      <c r="C123" s="563"/>
      <c r="D123" s="372"/>
    </row>
    <row r="124" spans="1:4" x14ac:dyDescent="0.2">
      <c r="A124" s="589" t="s">
        <v>191</v>
      </c>
      <c r="B124" s="554" t="s">
        <v>377</v>
      </c>
      <c r="C124" s="563"/>
      <c r="D124" s="372"/>
    </row>
    <row r="125" spans="1:4" x14ac:dyDescent="0.2">
      <c r="A125" s="589" t="s">
        <v>192</v>
      </c>
      <c r="B125" s="554" t="s">
        <v>376</v>
      </c>
      <c r="C125" s="563"/>
      <c r="D125" s="372"/>
    </row>
    <row r="126" spans="1:4" ht="25.5" x14ac:dyDescent="0.2">
      <c r="A126" s="589" t="s">
        <v>369</v>
      </c>
      <c r="B126" s="554" t="s">
        <v>364</v>
      </c>
      <c r="C126" s="563"/>
      <c r="D126" s="372"/>
    </row>
    <row r="127" spans="1:4" x14ac:dyDescent="0.2">
      <c r="A127" s="589" t="s">
        <v>370</v>
      </c>
      <c r="B127" s="554" t="s">
        <v>375</v>
      </c>
      <c r="C127" s="563"/>
      <c r="D127" s="372"/>
    </row>
    <row r="128" spans="1:4" ht="13.5" thickBot="1" x14ac:dyDescent="0.25">
      <c r="A128" s="606" t="s">
        <v>371</v>
      </c>
      <c r="B128" s="554" t="s">
        <v>374</v>
      </c>
      <c r="C128" s="565"/>
      <c r="D128" s="372"/>
    </row>
    <row r="129" spans="1:4" ht="13.5" thickBot="1" x14ac:dyDescent="0.25">
      <c r="A129" s="503" t="s">
        <v>20</v>
      </c>
      <c r="B129" s="566" t="s">
        <v>460</v>
      </c>
      <c r="C129" s="511">
        <f>+C94+C115</f>
        <v>64735515</v>
      </c>
      <c r="D129" s="372"/>
    </row>
    <row r="130" spans="1:4" ht="13.5" thickBot="1" x14ac:dyDescent="0.25">
      <c r="A130" s="503" t="s">
        <v>21</v>
      </c>
      <c r="B130" s="566" t="s">
        <v>461</v>
      </c>
      <c r="C130" s="511">
        <f>+C131+C132+C133</f>
        <v>0</v>
      </c>
      <c r="D130" s="372"/>
    </row>
    <row r="131" spans="1:4" x14ac:dyDescent="0.2">
      <c r="A131" s="589" t="s">
        <v>269</v>
      </c>
      <c r="B131" s="567" t="s">
        <v>525</v>
      </c>
      <c r="C131" s="563"/>
      <c r="D131" s="97"/>
    </row>
    <row r="132" spans="1:4" x14ac:dyDescent="0.2">
      <c r="A132" s="589" t="s">
        <v>272</v>
      </c>
      <c r="B132" s="567" t="s">
        <v>469</v>
      </c>
      <c r="C132" s="563"/>
      <c r="D132" s="372"/>
    </row>
    <row r="133" spans="1:4" ht="13.5" thickBot="1" x14ac:dyDescent="0.25">
      <c r="A133" s="606" t="s">
        <v>273</v>
      </c>
      <c r="B133" s="568" t="s">
        <v>524</v>
      </c>
      <c r="C133" s="563"/>
      <c r="D133" s="372"/>
    </row>
    <row r="134" spans="1:4" ht="13.5" thickBot="1" x14ac:dyDescent="0.25">
      <c r="A134" s="503" t="s">
        <v>22</v>
      </c>
      <c r="B134" s="566" t="s">
        <v>462</v>
      </c>
      <c r="C134" s="511">
        <f>+C135+C136+C137+C138+C139+C140</f>
        <v>0</v>
      </c>
      <c r="D134" s="372"/>
    </row>
    <row r="135" spans="1:4" x14ac:dyDescent="0.2">
      <c r="A135" s="589" t="s">
        <v>92</v>
      </c>
      <c r="B135" s="567" t="s">
        <v>471</v>
      </c>
      <c r="C135" s="563"/>
      <c r="D135" s="372"/>
    </row>
    <row r="136" spans="1:4" x14ac:dyDescent="0.2">
      <c r="A136" s="589" t="s">
        <v>93</v>
      </c>
      <c r="B136" s="567" t="s">
        <v>463</v>
      </c>
      <c r="C136" s="563"/>
      <c r="D136" s="372"/>
    </row>
    <row r="137" spans="1:4" x14ac:dyDescent="0.2">
      <c r="A137" s="589" t="s">
        <v>94</v>
      </c>
      <c r="B137" s="567" t="s">
        <v>464</v>
      </c>
      <c r="C137" s="563"/>
      <c r="D137" s="372"/>
    </row>
    <row r="138" spans="1:4" x14ac:dyDescent="0.2">
      <c r="A138" s="589" t="s">
        <v>177</v>
      </c>
      <c r="B138" s="567" t="s">
        <v>523</v>
      </c>
      <c r="C138" s="563"/>
      <c r="D138" s="372"/>
    </row>
    <row r="139" spans="1:4" x14ac:dyDescent="0.2">
      <c r="A139" s="589" t="s">
        <v>178</v>
      </c>
      <c r="B139" s="567" t="s">
        <v>466</v>
      </c>
      <c r="C139" s="563"/>
      <c r="D139" s="372"/>
    </row>
    <row r="140" spans="1:4" ht="13.5" thickBot="1" x14ac:dyDescent="0.25">
      <c r="A140" s="606" t="s">
        <v>179</v>
      </c>
      <c r="B140" s="568" t="s">
        <v>467</v>
      </c>
      <c r="C140" s="563"/>
      <c r="D140" s="97"/>
    </row>
    <row r="141" spans="1:4" ht="13.5" thickBot="1" x14ac:dyDescent="0.25">
      <c r="A141" s="503" t="s">
        <v>23</v>
      </c>
      <c r="B141" s="566" t="s">
        <v>549</v>
      </c>
      <c r="C141" s="524">
        <f>+C142+C143+C145+C146+C144</f>
        <v>0</v>
      </c>
      <c r="D141" s="372"/>
    </row>
    <row r="142" spans="1:4" x14ac:dyDescent="0.2">
      <c r="A142" s="589" t="s">
        <v>95</v>
      </c>
      <c r="B142" s="567" t="s">
        <v>379</v>
      </c>
      <c r="C142" s="563"/>
      <c r="D142" s="372"/>
    </row>
    <row r="143" spans="1:4" x14ac:dyDescent="0.2">
      <c r="A143" s="589" t="s">
        <v>96</v>
      </c>
      <c r="B143" s="567" t="s">
        <v>380</v>
      </c>
      <c r="C143" s="563"/>
      <c r="D143" s="372"/>
    </row>
    <row r="144" spans="1:4" x14ac:dyDescent="0.2">
      <c r="A144" s="589" t="s">
        <v>293</v>
      </c>
      <c r="B144" s="567" t="s">
        <v>548</v>
      </c>
      <c r="C144" s="563"/>
      <c r="D144" s="372"/>
    </row>
    <row r="145" spans="1:4" x14ac:dyDescent="0.2">
      <c r="A145" s="589" t="s">
        <v>294</v>
      </c>
      <c r="B145" s="567" t="s">
        <v>476</v>
      </c>
      <c r="C145" s="563"/>
      <c r="D145" s="97"/>
    </row>
    <row r="146" spans="1:4" ht="13.5" thickBot="1" x14ac:dyDescent="0.25">
      <c r="A146" s="606" t="s">
        <v>295</v>
      </c>
      <c r="B146" s="568" t="s">
        <v>399</v>
      </c>
      <c r="C146" s="563"/>
      <c r="D146" s="97"/>
    </row>
    <row r="147" spans="1:4" ht="13.5" thickBot="1" x14ac:dyDescent="0.25">
      <c r="A147" s="503" t="s">
        <v>24</v>
      </c>
      <c r="B147" s="566" t="s">
        <v>477</v>
      </c>
      <c r="C147" s="569">
        <f>+C148+C149+C150+C151+C152</f>
        <v>0</v>
      </c>
      <c r="D147" s="97"/>
    </row>
    <row r="148" spans="1:4" x14ac:dyDescent="0.2">
      <c r="A148" s="589" t="s">
        <v>97</v>
      </c>
      <c r="B148" s="567" t="s">
        <v>472</v>
      </c>
      <c r="C148" s="563"/>
      <c r="D148" s="97"/>
    </row>
    <row r="149" spans="1:4" x14ac:dyDescent="0.2">
      <c r="A149" s="589" t="s">
        <v>98</v>
      </c>
      <c r="B149" s="567" t="s">
        <v>479</v>
      </c>
      <c r="C149" s="563"/>
      <c r="D149" s="97"/>
    </row>
    <row r="150" spans="1:4" x14ac:dyDescent="0.2">
      <c r="A150" s="589" t="s">
        <v>305</v>
      </c>
      <c r="B150" s="567" t="s">
        <v>474</v>
      </c>
      <c r="C150" s="563"/>
      <c r="D150" s="97"/>
    </row>
    <row r="151" spans="1:4" ht="25.5" x14ac:dyDescent="0.2">
      <c r="A151" s="589" t="s">
        <v>306</v>
      </c>
      <c r="B151" s="567" t="s">
        <v>526</v>
      </c>
      <c r="C151" s="563"/>
      <c r="D151" s="97"/>
    </row>
    <row r="152" spans="1:4" ht="13.5" thickBot="1" x14ac:dyDescent="0.25">
      <c r="A152" s="606" t="s">
        <v>478</v>
      </c>
      <c r="B152" s="568" t="s">
        <v>481</v>
      </c>
      <c r="C152" s="565"/>
      <c r="D152" s="372"/>
    </row>
    <row r="153" spans="1:4" ht="13.5" thickBot="1" x14ac:dyDescent="0.25">
      <c r="A153" s="610" t="s">
        <v>25</v>
      </c>
      <c r="B153" s="566" t="s">
        <v>482</v>
      </c>
      <c r="C153" s="569"/>
      <c r="D153" s="372"/>
    </row>
    <row r="154" spans="1:4" ht="13.5" thickBot="1" x14ac:dyDescent="0.25">
      <c r="A154" s="610" t="s">
        <v>26</v>
      </c>
      <c r="B154" s="566" t="s">
        <v>483</v>
      </c>
      <c r="C154" s="569"/>
      <c r="D154" s="372"/>
    </row>
    <row r="155" spans="1:4" ht="13.5" thickBot="1" x14ac:dyDescent="0.25">
      <c r="A155" s="33" t="s">
        <v>27</v>
      </c>
      <c r="B155" s="128" t="s">
        <v>485</v>
      </c>
      <c r="C155" s="399">
        <f>+C130+C134+C141+C147+C153+C154</f>
        <v>0</v>
      </c>
      <c r="D155" s="3"/>
    </row>
    <row r="156" spans="1:4" ht="13.5" thickBot="1" x14ac:dyDescent="0.25">
      <c r="A156" s="418" t="s">
        <v>28</v>
      </c>
      <c r="B156" s="363" t="s">
        <v>484</v>
      </c>
      <c r="C156" s="399">
        <f>+C129+C155</f>
        <v>64735515</v>
      </c>
      <c r="D156" s="3"/>
    </row>
    <row r="157" spans="1:4" ht="13.5" thickBot="1" x14ac:dyDescent="0.25">
      <c r="A157" s="368"/>
      <c r="B157" s="369"/>
      <c r="C157" s="352"/>
      <c r="D157" s="3"/>
    </row>
    <row r="158" spans="1:4" ht="13.5" thickBot="1" x14ac:dyDescent="0.25">
      <c r="A158" s="244" t="s">
        <v>527</v>
      </c>
      <c r="B158" s="245"/>
      <c r="C158" s="125">
        <v>8</v>
      </c>
      <c r="D158" s="3"/>
    </row>
    <row r="159" spans="1:4" ht="13.5" thickBot="1" x14ac:dyDescent="0.25">
      <c r="A159" s="244" t="s">
        <v>208</v>
      </c>
      <c r="B159" s="245"/>
      <c r="C159" s="125">
        <v>0</v>
      </c>
      <c r="D159" s="3"/>
    </row>
    <row r="160" spans="1:4" x14ac:dyDescent="0.2">
      <c r="A160" s="371"/>
      <c r="B160" s="372"/>
      <c r="C160" s="352"/>
      <c r="D160" s="3"/>
    </row>
    <row r="161" spans="1:4" x14ac:dyDescent="0.2">
      <c r="A161" s="371"/>
      <c r="B161" s="372"/>
      <c r="C161" s="352"/>
      <c r="D161" s="3"/>
    </row>
    <row r="162" spans="1:4" x14ac:dyDescent="0.2">
      <c r="A162" s="371"/>
      <c r="B162" s="372"/>
      <c r="C162" s="352"/>
      <c r="D162" s="3"/>
    </row>
    <row r="163" spans="1:4" x14ac:dyDescent="0.2">
      <c r="A163" s="371"/>
      <c r="B163" s="372"/>
      <c r="C163" s="352"/>
      <c r="D163" s="3"/>
    </row>
    <row r="164" spans="1:4" x14ac:dyDescent="0.2">
      <c r="A164" s="371"/>
      <c r="B164" s="372"/>
      <c r="C164" s="352"/>
      <c r="D164" s="3"/>
    </row>
  </sheetData>
  <pageMargins left="0.70866141732283472" right="0.70866141732283472" top="0.74803149606299213" bottom="0.74803149606299213" header="0.31496062992125984" footer="0.31496062992125984"/>
  <pageSetup paperSize="9" scale="93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92D050"/>
  </sheetPr>
  <dimension ref="A1:K159"/>
  <sheetViews>
    <sheetView zoomScale="130" zoomScaleNormal="130" zoomScaleSheetLayoutView="85" workbookViewId="0">
      <selection activeCell="E106" sqref="E106"/>
    </sheetView>
  </sheetViews>
  <sheetFormatPr defaultColWidth="9.33203125" defaultRowHeight="12.75" x14ac:dyDescent="0.2"/>
  <cols>
    <col min="1" max="1" width="13.83203125" style="371" customWidth="1"/>
    <col min="2" max="2" width="69.6640625" style="372" customWidth="1"/>
    <col min="3" max="3" width="21.5" style="352" customWidth="1"/>
    <col min="4" max="16384" width="9.33203125" style="3"/>
  </cols>
  <sheetData>
    <row r="1" spans="1:3" s="2" customFormat="1" ht="16.5" customHeight="1" thickBot="1" x14ac:dyDescent="0.25">
      <c r="A1" s="224"/>
      <c r="B1" s="225"/>
      <c r="C1" s="246" t="str">
        <f>+CONCATENATE("9.1.1. melléklet a ../",LEFT(ÖSSZEFÜGGÉSEK!A5,4),". (……….) önkormányzati rendelethez")</f>
        <v>9.1.1. melléklet a ../2024. (……….) önkormányzati rendelethez</v>
      </c>
    </row>
    <row r="2" spans="1:3" s="93" customFormat="1" ht="21" customHeight="1" x14ac:dyDescent="0.2">
      <c r="A2" s="382" t="s">
        <v>62</v>
      </c>
      <c r="B2" s="339" t="s">
        <v>632</v>
      </c>
      <c r="C2" s="341" t="s">
        <v>53</v>
      </c>
    </row>
    <row r="3" spans="1:3" s="93" customFormat="1" ht="28.5" customHeight="1" thickBot="1" x14ac:dyDescent="0.25">
      <c r="A3" s="226" t="s">
        <v>205</v>
      </c>
      <c r="B3" s="340" t="s">
        <v>606</v>
      </c>
      <c r="C3" s="464" t="s">
        <v>53</v>
      </c>
    </row>
    <row r="4" spans="1:3" s="94" customFormat="1" ht="15.95" customHeight="1" thickBot="1" x14ac:dyDescent="0.3">
      <c r="A4" s="227"/>
      <c r="B4" s="227"/>
      <c r="C4" s="4" t="s">
        <v>623</v>
      </c>
    </row>
    <row r="5" spans="1:3" ht="13.5" thickBot="1" x14ac:dyDescent="0.25">
      <c r="A5" s="383" t="s">
        <v>207</v>
      </c>
      <c r="B5" s="228" t="s">
        <v>55</v>
      </c>
      <c r="C5" s="342" t="s">
        <v>56</v>
      </c>
    </row>
    <row r="6" spans="1:3" s="63" customFormat="1" ht="12.95" customHeight="1" thickBot="1" x14ac:dyDescent="0.25">
      <c r="A6" s="36" t="s">
        <v>499</v>
      </c>
      <c r="B6" s="200" t="s">
        <v>500</v>
      </c>
      <c r="C6" s="201" t="s">
        <v>501</v>
      </c>
    </row>
    <row r="7" spans="1:3" s="63" customFormat="1" ht="15.95" customHeight="1" thickBot="1" x14ac:dyDescent="0.25">
      <c r="A7" s="230"/>
      <c r="B7" s="231" t="s">
        <v>57</v>
      </c>
      <c r="C7" s="343"/>
    </row>
    <row r="8" spans="1:3" s="74" customFormat="1" ht="15" customHeight="1" thickBot="1" x14ac:dyDescent="0.25">
      <c r="A8" s="503" t="s">
        <v>18</v>
      </c>
      <c r="B8" s="510" t="s">
        <v>253</v>
      </c>
      <c r="C8" s="511">
        <f>+C9+C10+C11+C12+C13+C14</f>
        <v>193085841</v>
      </c>
    </row>
    <row r="9" spans="1:3" s="97" customFormat="1" ht="15" customHeight="1" x14ac:dyDescent="0.2">
      <c r="A9" s="589" t="s">
        <v>99</v>
      </c>
      <c r="B9" s="513" t="s">
        <v>254</v>
      </c>
      <c r="C9" s="514">
        <f>'11. melléklet'!C9</f>
        <v>89307853</v>
      </c>
    </row>
    <row r="10" spans="1:3" s="591" customFormat="1" ht="15" customHeight="1" x14ac:dyDescent="0.2">
      <c r="A10" s="590" t="s">
        <v>100</v>
      </c>
      <c r="B10" s="516" t="s">
        <v>255</v>
      </c>
      <c r="C10" s="517">
        <f>'11. melléklet'!C10</f>
        <v>58048685</v>
      </c>
    </row>
    <row r="11" spans="1:3" s="591" customFormat="1" ht="15" customHeight="1" x14ac:dyDescent="0.2">
      <c r="A11" s="590" t="s">
        <v>101</v>
      </c>
      <c r="B11" s="516" t="s">
        <v>256</v>
      </c>
      <c r="C11" s="517">
        <f>'11. melléklet'!C11</f>
        <v>43005100</v>
      </c>
    </row>
    <row r="12" spans="1:3" s="591" customFormat="1" ht="15" customHeight="1" x14ac:dyDescent="0.2">
      <c r="A12" s="590" t="s">
        <v>102</v>
      </c>
      <c r="B12" s="516" t="s">
        <v>257</v>
      </c>
      <c r="C12" s="517">
        <f>'11. melléklet'!C13</f>
        <v>2724203</v>
      </c>
    </row>
    <row r="13" spans="1:3" s="591" customFormat="1" ht="15" customHeight="1" x14ac:dyDescent="0.2">
      <c r="A13" s="590" t="s">
        <v>150</v>
      </c>
      <c r="B13" s="516" t="s">
        <v>513</v>
      </c>
      <c r="C13" s="517">
        <f>'11. melléklet'!C14</f>
        <v>0</v>
      </c>
    </row>
    <row r="14" spans="1:3" s="97" customFormat="1" ht="15" customHeight="1" thickBot="1" x14ac:dyDescent="0.25">
      <c r="A14" s="592" t="s">
        <v>103</v>
      </c>
      <c r="B14" s="523" t="s">
        <v>442</v>
      </c>
      <c r="C14" s="517">
        <f>'11. melléklet'!C15</f>
        <v>0</v>
      </c>
    </row>
    <row r="15" spans="1:3" s="97" customFormat="1" ht="15" customHeight="1" thickBot="1" x14ac:dyDescent="0.25">
      <c r="A15" s="503" t="s">
        <v>19</v>
      </c>
      <c r="B15" s="521" t="s">
        <v>258</v>
      </c>
      <c r="C15" s="511">
        <f>+C16+C17+C18+C19+C20</f>
        <v>88521193</v>
      </c>
    </row>
    <row r="16" spans="1:3" s="97" customFormat="1" ht="15" customHeight="1" x14ac:dyDescent="0.2">
      <c r="A16" s="589" t="s">
        <v>105</v>
      </c>
      <c r="B16" s="513" t="s">
        <v>259</v>
      </c>
      <c r="C16" s="514"/>
    </row>
    <row r="17" spans="1:3" s="97" customFormat="1" ht="15" customHeight="1" x14ac:dyDescent="0.2">
      <c r="A17" s="590" t="s">
        <v>106</v>
      </c>
      <c r="B17" s="516" t="s">
        <v>260</v>
      </c>
      <c r="C17" s="517"/>
    </row>
    <row r="18" spans="1:3" s="97" customFormat="1" ht="15" customHeight="1" x14ac:dyDescent="0.2">
      <c r="A18" s="590" t="s">
        <v>107</v>
      </c>
      <c r="B18" s="516" t="s">
        <v>432</v>
      </c>
      <c r="C18" s="517"/>
    </row>
    <row r="19" spans="1:3" s="97" customFormat="1" ht="15" customHeight="1" x14ac:dyDescent="0.2">
      <c r="A19" s="590" t="s">
        <v>108</v>
      </c>
      <c r="B19" s="516" t="s">
        <v>433</v>
      </c>
      <c r="C19" s="517"/>
    </row>
    <row r="20" spans="1:3" s="97" customFormat="1" ht="15" customHeight="1" x14ac:dyDescent="0.2">
      <c r="A20" s="590" t="s">
        <v>109</v>
      </c>
      <c r="B20" s="516" t="s">
        <v>261</v>
      </c>
      <c r="C20" s="517">
        <f>'11. melléklet'!C21</f>
        <v>88521193</v>
      </c>
    </row>
    <row r="21" spans="1:3" s="591" customFormat="1" ht="15" customHeight="1" thickBot="1" x14ac:dyDescent="0.25">
      <c r="A21" s="592" t="s">
        <v>118</v>
      </c>
      <c r="B21" s="523" t="s">
        <v>262</v>
      </c>
      <c r="C21" s="522"/>
    </row>
    <row r="22" spans="1:3" s="591" customFormat="1" ht="15" customHeight="1" thickBot="1" x14ac:dyDescent="0.25">
      <c r="A22" s="503" t="s">
        <v>20</v>
      </c>
      <c r="B22" s="675" t="s">
        <v>263</v>
      </c>
      <c r="C22" s="511">
        <f>+C23+C24+C25+C26+C27</f>
        <v>0</v>
      </c>
    </row>
    <row r="23" spans="1:3" s="591" customFormat="1" ht="15" customHeight="1" x14ac:dyDescent="0.2">
      <c r="A23" s="589" t="s">
        <v>88</v>
      </c>
      <c r="B23" s="513" t="s">
        <v>264</v>
      </c>
      <c r="C23" s="514"/>
    </row>
    <row r="24" spans="1:3" s="97" customFormat="1" ht="15" customHeight="1" x14ac:dyDescent="0.2">
      <c r="A24" s="590" t="s">
        <v>89</v>
      </c>
      <c r="B24" s="516" t="s">
        <v>265</v>
      </c>
      <c r="C24" s="517"/>
    </row>
    <row r="25" spans="1:3" s="591" customFormat="1" ht="15" customHeight="1" x14ac:dyDescent="0.2">
      <c r="A25" s="590" t="s">
        <v>90</v>
      </c>
      <c r="B25" s="516" t="s">
        <v>434</v>
      </c>
      <c r="C25" s="517"/>
    </row>
    <row r="26" spans="1:3" s="591" customFormat="1" ht="15" customHeight="1" x14ac:dyDescent="0.2">
      <c r="A26" s="590" t="s">
        <v>91</v>
      </c>
      <c r="B26" s="516" t="s">
        <v>435</v>
      </c>
      <c r="C26" s="517"/>
    </row>
    <row r="27" spans="1:3" s="591" customFormat="1" ht="15" customHeight="1" x14ac:dyDescent="0.2">
      <c r="A27" s="590" t="s">
        <v>173</v>
      </c>
      <c r="B27" s="516" t="s">
        <v>266</v>
      </c>
      <c r="C27" s="517"/>
    </row>
    <row r="28" spans="1:3" s="591" customFormat="1" ht="15" customHeight="1" thickBot="1" x14ac:dyDescent="0.25">
      <c r="A28" s="592" t="s">
        <v>174</v>
      </c>
      <c r="B28" s="523" t="s">
        <v>267</v>
      </c>
      <c r="C28" s="522"/>
    </row>
    <row r="29" spans="1:3" s="591" customFormat="1" ht="15" customHeight="1" thickBot="1" x14ac:dyDescent="0.25">
      <c r="A29" s="503" t="s">
        <v>175</v>
      </c>
      <c r="B29" s="510" t="s">
        <v>268</v>
      </c>
      <c r="C29" s="524">
        <f>+C30+C34+C35+C36</f>
        <v>0</v>
      </c>
    </row>
    <row r="30" spans="1:3" s="591" customFormat="1" ht="15" customHeight="1" x14ac:dyDescent="0.2">
      <c r="A30" s="589" t="s">
        <v>269</v>
      </c>
      <c r="B30" s="513" t="s">
        <v>514</v>
      </c>
      <c r="C30" s="525">
        <f>C33</f>
        <v>0</v>
      </c>
    </row>
    <row r="31" spans="1:3" s="591" customFormat="1" ht="15" customHeight="1" x14ac:dyDescent="0.2">
      <c r="A31" s="590" t="s">
        <v>270</v>
      </c>
      <c r="B31" s="516" t="s">
        <v>275</v>
      </c>
      <c r="C31" s="517"/>
    </row>
    <row r="32" spans="1:3" s="591" customFormat="1" ht="15" customHeight="1" x14ac:dyDescent="0.2">
      <c r="A32" s="590" t="s">
        <v>271</v>
      </c>
      <c r="B32" s="516" t="s">
        <v>276</v>
      </c>
      <c r="C32" s="517"/>
    </row>
    <row r="33" spans="1:3" s="591" customFormat="1" ht="15" customHeight="1" x14ac:dyDescent="0.2">
      <c r="A33" s="590" t="s">
        <v>446</v>
      </c>
      <c r="B33" s="526" t="s">
        <v>447</v>
      </c>
      <c r="C33" s="517">
        <f>'11. melléklet'!C34</f>
        <v>0</v>
      </c>
    </row>
    <row r="34" spans="1:3" s="591" customFormat="1" ht="15" customHeight="1" x14ac:dyDescent="0.2">
      <c r="A34" s="590" t="s">
        <v>272</v>
      </c>
      <c r="B34" s="516" t="s">
        <v>277</v>
      </c>
      <c r="C34" s="517">
        <f>'11. melléklet'!C35</f>
        <v>0</v>
      </c>
    </row>
    <row r="35" spans="1:3" s="591" customFormat="1" ht="15" customHeight="1" x14ac:dyDescent="0.2">
      <c r="A35" s="590" t="s">
        <v>273</v>
      </c>
      <c r="B35" s="516" t="s">
        <v>278</v>
      </c>
      <c r="C35" s="517"/>
    </row>
    <row r="36" spans="1:3" s="591" customFormat="1" ht="15" customHeight="1" thickBot="1" x14ac:dyDescent="0.25">
      <c r="A36" s="592" t="s">
        <v>274</v>
      </c>
      <c r="B36" s="523" t="s">
        <v>279</v>
      </c>
      <c r="C36" s="522"/>
    </row>
    <row r="37" spans="1:3" s="591" customFormat="1" ht="15" customHeight="1" thickBot="1" x14ac:dyDescent="0.25">
      <c r="A37" s="503" t="s">
        <v>22</v>
      </c>
      <c r="B37" s="510" t="s">
        <v>443</v>
      </c>
      <c r="C37" s="511">
        <f>SUM(C38:C48)</f>
        <v>4000000</v>
      </c>
    </row>
    <row r="38" spans="1:3" s="591" customFormat="1" ht="15" customHeight="1" x14ac:dyDescent="0.2">
      <c r="A38" s="589" t="s">
        <v>92</v>
      </c>
      <c r="B38" s="513" t="s">
        <v>282</v>
      </c>
      <c r="C38" s="514"/>
    </row>
    <row r="39" spans="1:3" s="591" customFormat="1" ht="15" customHeight="1" x14ac:dyDescent="0.2">
      <c r="A39" s="590" t="s">
        <v>93</v>
      </c>
      <c r="B39" s="516" t="s">
        <v>639</v>
      </c>
      <c r="C39" s="517">
        <f>'11. melléklet'!C40</f>
        <v>3000000</v>
      </c>
    </row>
    <row r="40" spans="1:3" s="591" customFormat="1" ht="15" customHeight="1" x14ac:dyDescent="0.2">
      <c r="A40" s="590" t="s">
        <v>94</v>
      </c>
      <c r="B40" s="516" t="s">
        <v>284</v>
      </c>
      <c r="C40" s="517"/>
    </row>
    <row r="41" spans="1:3" s="591" customFormat="1" ht="15" customHeight="1" x14ac:dyDescent="0.2">
      <c r="A41" s="590" t="s">
        <v>177</v>
      </c>
      <c r="B41" s="516" t="s">
        <v>640</v>
      </c>
      <c r="C41" s="517">
        <f>'11. melléklet'!C42</f>
        <v>0</v>
      </c>
    </row>
    <row r="42" spans="1:3" s="591" customFormat="1" ht="15" customHeight="1" x14ac:dyDescent="0.2">
      <c r="A42" s="590" t="s">
        <v>178</v>
      </c>
      <c r="B42" s="516" t="s">
        <v>286</v>
      </c>
      <c r="C42" s="517">
        <f>'11. melléklet'!C43</f>
        <v>0</v>
      </c>
    </row>
    <row r="43" spans="1:3" s="591" customFormat="1" ht="15" customHeight="1" x14ac:dyDescent="0.2">
      <c r="A43" s="590" t="s">
        <v>179</v>
      </c>
      <c r="B43" s="516" t="s">
        <v>287</v>
      </c>
      <c r="C43" s="517">
        <f>'11. melléklet'!C44</f>
        <v>1000000</v>
      </c>
    </row>
    <row r="44" spans="1:3" s="591" customFormat="1" ht="15" customHeight="1" x14ac:dyDescent="0.2">
      <c r="A44" s="590" t="s">
        <v>180</v>
      </c>
      <c r="B44" s="516" t="s">
        <v>288</v>
      </c>
      <c r="C44" s="517"/>
    </row>
    <row r="45" spans="1:3" s="591" customFormat="1" ht="15" customHeight="1" x14ac:dyDescent="0.2">
      <c r="A45" s="590" t="s">
        <v>181</v>
      </c>
      <c r="B45" s="516" t="s">
        <v>289</v>
      </c>
      <c r="C45" s="517">
        <f>'11. melléklet'!C46</f>
        <v>0</v>
      </c>
    </row>
    <row r="46" spans="1:3" s="591" customFormat="1" ht="15" customHeight="1" x14ac:dyDescent="0.2">
      <c r="A46" s="590" t="s">
        <v>280</v>
      </c>
      <c r="B46" s="516" t="s">
        <v>290</v>
      </c>
      <c r="C46" s="619"/>
    </row>
    <row r="47" spans="1:3" s="591" customFormat="1" ht="15" customHeight="1" x14ac:dyDescent="0.2">
      <c r="A47" s="592" t="s">
        <v>281</v>
      </c>
      <c r="B47" s="523" t="s">
        <v>445</v>
      </c>
      <c r="C47" s="620"/>
    </row>
    <row r="48" spans="1:3" s="591" customFormat="1" ht="15" customHeight="1" thickBot="1" x14ac:dyDescent="0.25">
      <c r="A48" s="592" t="s">
        <v>444</v>
      </c>
      <c r="B48" s="523" t="s">
        <v>291</v>
      </c>
      <c r="C48" s="620"/>
    </row>
    <row r="49" spans="1:3" s="591" customFormat="1" ht="15" customHeight="1" thickBot="1" x14ac:dyDescent="0.25">
      <c r="A49" s="503" t="s">
        <v>23</v>
      </c>
      <c r="B49" s="510" t="s">
        <v>292</v>
      </c>
      <c r="C49" s="511">
        <f>SUM(C50:C54)</f>
        <v>0</v>
      </c>
    </row>
    <row r="50" spans="1:3" s="591" customFormat="1" ht="15" customHeight="1" x14ac:dyDescent="0.2">
      <c r="A50" s="589" t="s">
        <v>95</v>
      </c>
      <c r="B50" s="513" t="s">
        <v>296</v>
      </c>
      <c r="C50" s="621"/>
    </row>
    <row r="51" spans="1:3" s="591" customFormat="1" ht="15" customHeight="1" x14ac:dyDescent="0.2">
      <c r="A51" s="590" t="s">
        <v>96</v>
      </c>
      <c r="B51" s="516" t="s">
        <v>297</v>
      </c>
      <c r="C51" s="619"/>
    </row>
    <row r="52" spans="1:3" s="591" customFormat="1" ht="15" customHeight="1" x14ac:dyDescent="0.2">
      <c r="A52" s="590" t="s">
        <v>293</v>
      </c>
      <c r="B52" s="516" t="s">
        <v>298</v>
      </c>
      <c r="C52" s="619"/>
    </row>
    <row r="53" spans="1:3" s="591" customFormat="1" ht="15" customHeight="1" x14ac:dyDescent="0.2">
      <c r="A53" s="590" t="s">
        <v>294</v>
      </c>
      <c r="B53" s="516" t="s">
        <v>299</v>
      </c>
      <c r="C53" s="619"/>
    </row>
    <row r="54" spans="1:3" s="591" customFormat="1" ht="15" customHeight="1" thickBot="1" x14ac:dyDescent="0.25">
      <c r="A54" s="592" t="s">
        <v>295</v>
      </c>
      <c r="B54" s="523" t="s">
        <v>300</v>
      </c>
      <c r="C54" s="620"/>
    </row>
    <row r="55" spans="1:3" s="591" customFormat="1" ht="15" customHeight="1" thickBot="1" x14ac:dyDescent="0.25">
      <c r="A55" s="503" t="s">
        <v>182</v>
      </c>
      <c r="B55" s="510" t="s">
        <v>301</v>
      </c>
      <c r="C55" s="511">
        <f>SUM(C56:C58)</f>
        <v>0</v>
      </c>
    </row>
    <row r="56" spans="1:3" s="591" customFormat="1" ht="15" customHeight="1" x14ac:dyDescent="0.2">
      <c r="A56" s="589" t="s">
        <v>97</v>
      </c>
      <c r="B56" s="513" t="s">
        <v>302</v>
      </c>
      <c r="C56" s="514"/>
    </row>
    <row r="57" spans="1:3" s="591" customFormat="1" ht="15" customHeight="1" x14ac:dyDescent="0.2">
      <c r="A57" s="590" t="s">
        <v>98</v>
      </c>
      <c r="B57" s="516" t="s">
        <v>436</v>
      </c>
      <c r="C57" s="517"/>
    </row>
    <row r="58" spans="1:3" s="591" customFormat="1" ht="15" customHeight="1" x14ac:dyDescent="0.2">
      <c r="A58" s="590" t="s">
        <v>305</v>
      </c>
      <c r="B58" s="516" t="s">
        <v>303</v>
      </c>
      <c r="C58" s="619">
        <f>'11. melléklet'!C59</f>
        <v>0</v>
      </c>
    </row>
    <row r="59" spans="1:3" s="591" customFormat="1" ht="15" customHeight="1" thickBot="1" x14ac:dyDescent="0.25">
      <c r="A59" s="592" t="s">
        <v>306</v>
      </c>
      <c r="B59" s="523" t="s">
        <v>304</v>
      </c>
      <c r="C59" s="522"/>
    </row>
    <row r="60" spans="1:3" s="591" customFormat="1" ht="15" customHeight="1" thickBot="1" x14ac:dyDescent="0.25">
      <c r="A60" s="503" t="s">
        <v>25</v>
      </c>
      <c r="B60" s="521" t="s">
        <v>307</v>
      </c>
      <c r="C60" s="511">
        <f>SUM(C61:C63)</f>
        <v>0</v>
      </c>
    </row>
    <row r="61" spans="1:3" s="591" customFormat="1" ht="15" customHeight="1" x14ac:dyDescent="0.2">
      <c r="A61" s="589" t="s">
        <v>183</v>
      </c>
      <c r="B61" s="513" t="s">
        <v>309</v>
      </c>
      <c r="C61" s="619"/>
    </row>
    <row r="62" spans="1:3" s="591" customFormat="1" ht="15" customHeight="1" x14ac:dyDescent="0.2">
      <c r="A62" s="590" t="s">
        <v>184</v>
      </c>
      <c r="B62" s="516" t="s">
        <v>437</v>
      </c>
      <c r="C62" s="619"/>
    </row>
    <row r="63" spans="1:3" s="591" customFormat="1" ht="15" customHeight="1" x14ac:dyDescent="0.2">
      <c r="A63" s="590" t="s">
        <v>229</v>
      </c>
      <c r="B63" s="516" t="s">
        <v>310</v>
      </c>
      <c r="C63" s="591">
        <f>'11. melléklet'!C64</f>
        <v>0</v>
      </c>
    </row>
    <row r="64" spans="1:3" s="591" customFormat="1" ht="15" customHeight="1" thickBot="1" x14ac:dyDescent="0.25">
      <c r="A64" s="592" t="s">
        <v>308</v>
      </c>
      <c r="B64" s="523" t="s">
        <v>311</v>
      </c>
      <c r="C64" s="619"/>
    </row>
    <row r="65" spans="1:3" s="591" customFormat="1" ht="15" customHeight="1" thickBot="1" x14ac:dyDescent="0.25">
      <c r="A65" s="503" t="s">
        <v>26</v>
      </c>
      <c r="B65" s="510" t="s">
        <v>312</v>
      </c>
      <c r="C65" s="524">
        <f>+C8+C15+C22+C29+C37+C49+C55+C60</f>
        <v>285607034</v>
      </c>
    </row>
    <row r="66" spans="1:3" s="591" customFormat="1" ht="15" customHeight="1" thickBot="1" x14ac:dyDescent="0.25">
      <c r="A66" s="593" t="s">
        <v>403</v>
      </c>
      <c r="B66" s="521" t="s">
        <v>314</v>
      </c>
      <c r="C66" s="511">
        <f>SUM(C67:C69)</f>
        <v>0</v>
      </c>
    </row>
    <row r="67" spans="1:3" s="591" customFormat="1" ht="15" customHeight="1" x14ac:dyDescent="0.2">
      <c r="A67" s="589" t="s">
        <v>345</v>
      </c>
      <c r="B67" s="513" t="s">
        <v>315</v>
      </c>
      <c r="C67" s="619"/>
    </row>
    <row r="68" spans="1:3" s="591" customFormat="1" ht="15" customHeight="1" x14ac:dyDescent="0.2">
      <c r="A68" s="590" t="s">
        <v>354</v>
      </c>
      <c r="B68" s="516" t="s">
        <v>316</v>
      </c>
      <c r="C68" s="619"/>
    </row>
    <row r="69" spans="1:3" s="591" customFormat="1" ht="15" customHeight="1" thickBot="1" x14ac:dyDescent="0.25">
      <c r="A69" s="592" t="s">
        <v>355</v>
      </c>
      <c r="B69" s="594" t="s">
        <v>317</v>
      </c>
      <c r="C69" s="619"/>
    </row>
    <row r="70" spans="1:3" s="591" customFormat="1" ht="15" customHeight="1" thickBot="1" x14ac:dyDescent="0.25">
      <c r="A70" s="593" t="s">
        <v>318</v>
      </c>
      <c r="B70" s="521" t="s">
        <v>319</v>
      </c>
      <c r="C70" s="511">
        <f>SUM(C71:C74)</f>
        <v>0</v>
      </c>
    </row>
    <row r="71" spans="1:3" s="591" customFormat="1" ht="15" customHeight="1" x14ac:dyDescent="0.2">
      <c r="A71" s="589" t="s">
        <v>151</v>
      </c>
      <c r="B71" s="513" t="s">
        <v>320</v>
      </c>
      <c r="C71" s="619"/>
    </row>
    <row r="72" spans="1:3" s="591" customFormat="1" ht="15" customHeight="1" x14ac:dyDescent="0.2">
      <c r="A72" s="590" t="s">
        <v>152</v>
      </c>
      <c r="B72" s="516" t="s">
        <v>321</v>
      </c>
      <c r="C72" s="619"/>
    </row>
    <row r="73" spans="1:3" s="591" customFormat="1" ht="15" customHeight="1" x14ac:dyDescent="0.2">
      <c r="A73" s="590" t="s">
        <v>346</v>
      </c>
      <c r="B73" s="516" t="s">
        <v>322</v>
      </c>
      <c r="C73" s="619"/>
    </row>
    <row r="74" spans="1:3" s="591" customFormat="1" ht="15" customHeight="1" thickBot="1" x14ac:dyDescent="0.25">
      <c r="A74" s="592" t="s">
        <v>347</v>
      </c>
      <c r="B74" s="523" t="s">
        <v>323</v>
      </c>
      <c r="C74" s="619"/>
    </row>
    <row r="75" spans="1:3" s="591" customFormat="1" ht="15" customHeight="1" thickBot="1" x14ac:dyDescent="0.25">
      <c r="A75" s="593" t="s">
        <v>324</v>
      </c>
      <c r="B75" s="521" t="s">
        <v>325</v>
      </c>
      <c r="C75" s="511">
        <f>SUM(C76:C77)</f>
        <v>29661694</v>
      </c>
    </row>
    <row r="76" spans="1:3" s="591" customFormat="1" ht="15" customHeight="1" x14ac:dyDescent="0.2">
      <c r="A76" s="589" t="s">
        <v>348</v>
      </c>
      <c r="B76" s="513" t="s">
        <v>326</v>
      </c>
      <c r="C76" s="619">
        <f>'11. melléklet'!C77</f>
        <v>29661694</v>
      </c>
    </row>
    <row r="77" spans="1:3" s="591" customFormat="1" ht="15" customHeight="1" thickBot="1" x14ac:dyDescent="0.25">
      <c r="A77" s="592" t="s">
        <v>349</v>
      </c>
      <c r="B77" s="523" t="s">
        <v>327</v>
      </c>
      <c r="C77" s="619"/>
    </row>
    <row r="78" spans="1:3" s="97" customFormat="1" ht="15" customHeight="1" thickBot="1" x14ac:dyDescent="0.25">
      <c r="A78" s="593" t="s">
        <v>328</v>
      </c>
      <c r="B78" s="521" t="s">
        <v>329</v>
      </c>
      <c r="C78" s="511">
        <f>SUM(C79:C82)</f>
        <v>0</v>
      </c>
    </row>
    <row r="79" spans="1:3" s="591" customFormat="1" ht="15" customHeight="1" x14ac:dyDescent="0.2">
      <c r="A79" s="589" t="s">
        <v>350</v>
      </c>
      <c r="B79" s="513" t="s">
        <v>330</v>
      </c>
      <c r="C79" s="619"/>
    </row>
    <row r="80" spans="1:3" s="591" customFormat="1" ht="15" customHeight="1" x14ac:dyDescent="0.2">
      <c r="A80" s="590" t="s">
        <v>351</v>
      </c>
      <c r="B80" s="516" t="s">
        <v>331</v>
      </c>
      <c r="C80" s="619"/>
    </row>
    <row r="81" spans="1:3" s="591" customFormat="1" ht="15" customHeight="1" x14ac:dyDescent="0.2">
      <c r="A81" s="592" t="s">
        <v>352</v>
      </c>
      <c r="B81" s="523" t="s">
        <v>556</v>
      </c>
      <c r="C81" s="619"/>
    </row>
    <row r="82" spans="1:3" s="591" customFormat="1" ht="15" customHeight="1" thickBot="1" x14ac:dyDescent="0.25">
      <c r="A82" s="592" t="s">
        <v>555</v>
      </c>
      <c r="B82" s="523" t="s">
        <v>332</v>
      </c>
      <c r="C82" s="619"/>
    </row>
    <row r="83" spans="1:3" s="591" customFormat="1" ht="15" customHeight="1" thickBot="1" x14ac:dyDescent="0.25">
      <c r="A83" s="593" t="s">
        <v>333</v>
      </c>
      <c r="B83" s="521" t="s">
        <v>353</v>
      </c>
      <c r="C83" s="511">
        <f>SUM(C84:C87)</f>
        <v>0</v>
      </c>
    </row>
    <row r="84" spans="1:3" s="591" customFormat="1" ht="15" customHeight="1" x14ac:dyDescent="0.2">
      <c r="A84" s="595" t="s">
        <v>334</v>
      </c>
      <c r="B84" s="513" t="s">
        <v>335</v>
      </c>
      <c r="C84" s="619"/>
    </row>
    <row r="85" spans="1:3" s="591" customFormat="1" ht="15" customHeight="1" x14ac:dyDescent="0.2">
      <c r="A85" s="596" t="s">
        <v>336</v>
      </c>
      <c r="B85" s="516" t="s">
        <v>337</v>
      </c>
      <c r="C85" s="619"/>
    </row>
    <row r="86" spans="1:3" s="591" customFormat="1" ht="15" customHeight="1" x14ac:dyDescent="0.2">
      <c r="A86" s="596" t="s">
        <v>338</v>
      </c>
      <c r="B86" s="516" t="s">
        <v>339</v>
      </c>
      <c r="C86" s="619"/>
    </row>
    <row r="87" spans="1:3" s="97" customFormat="1" ht="15" customHeight="1" thickBot="1" x14ac:dyDescent="0.25">
      <c r="A87" s="597" t="s">
        <v>340</v>
      </c>
      <c r="B87" s="523" t="s">
        <v>341</v>
      </c>
      <c r="C87" s="619"/>
    </row>
    <row r="88" spans="1:3" s="97" customFormat="1" ht="15" customHeight="1" thickBot="1" x14ac:dyDescent="0.25">
      <c r="A88" s="593" t="s">
        <v>342</v>
      </c>
      <c r="B88" s="521" t="s">
        <v>487</v>
      </c>
      <c r="C88" s="536"/>
    </row>
    <row r="89" spans="1:3" s="97" customFormat="1" ht="15" customHeight="1" thickBot="1" x14ac:dyDescent="0.25">
      <c r="A89" s="593" t="s">
        <v>515</v>
      </c>
      <c r="B89" s="521" t="s">
        <v>343</v>
      </c>
      <c r="C89" s="536"/>
    </row>
    <row r="90" spans="1:3" s="97" customFormat="1" ht="15" customHeight="1" thickBot="1" x14ac:dyDescent="0.25">
      <c r="A90" s="593" t="s">
        <v>552</v>
      </c>
      <c r="B90" s="537" t="s">
        <v>490</v>
      </c>
      <c r="C90" s="524">
        <f>+C66+C70+C75+C78+C83+C89+C88</f>
        <v>29661694</v>
      </c>
    </row>
    <row r="91" spans="1:3" s="97" customFormat="1" ht="15" customHeight="1" thickBot="1" x14ac:dyDescent="0.25">
      <c r="A91" s="598" t="s">
        <v>517</v>
      </c>
      <c r="B91" s="539" t="s">
        <v>518</v>
      </c>
      <c r="C91" s="524">
        <f>+C65+C90</f>
        <v>315268728</v>
      </c>
    </row>
    <row r="92" spans="1:3" s="591" customFormat="1" ht="15" customHeight="1" thickBot="1" x14ac:dyDescent="0.25">
      <c r="A92" s="599"/>
      <c r="B92" s="600"/>
      <c r="C92" s="601"/>
    </row>
    <row r="93" spans="1:3" s="74" customFormat="1" ht="15" customHeight="1" thickBot="1" x14ac:dyDescent="0.25">
      <c r="A93" s="602"/>
      <c r="B93" s="603" t="s">
        <v>58</v>
      </c>
      <c r="C93" s="604"/>
    </row>
    <row r="94" spans="1:3" s="97" customFormat="1" ht="15" customHeight="1" thickBot="1" x14ac:dyDescent="0.25">
      <c r="A94" s="506" t="s">
        <v>18</v>
      </c>
      <c r="B94" s="544" t="s">
        <v>600</v>
      </c>
      <c r="C94" s="545">
        <f>+C95+C96+C97+C98+C99+C112</f>
        <v>260832841</v>
      </c>
    </row>
    <row r="95" spans="1:3" s="372" customFormat="1" ht="15" customHeight="1" x14ac:dyDescent="0.2">
      <c r="A95" s="605" t="s">
        <v>99</v>
      </c>
      <c r="B95" s="547" t="s">
        <v>49</v>
      </c>
      <c r="C95" s="548">
        <f>'11. melléklet'!C96</f>
        <v>112360248</v>
      </c>
    </row>
    <row r="96" spans="1:3" s="372" customFormat="1" ht="15" customHeight="1" x14ac:dyDescent="0.2">
      <c r="A96" s="590" t="s">
        <v>100</v>
      </c>
      <c r="B96" s="549" t="s">
        <v>185</v>
      </c>
      <c r="C96" s="517">
        <f>'11. melléklet'!C97</f>
        <v>10011679</v>
      </c>
    </row>
    <row r="97" spans="1:3" s="372" customFormat="1" ht="15" customHeight="1" x14ac:dyDescent="0.2">
      <c r="A97" s="590" t="s">
        <v>101</v>
      </c>
      <c r="B97" s="549" t="s">
        <v>141</v>
      </c>
      <c r="C97" s="517">
        <f>'11. melléklet'!C98</f>
        <v>138460914</v>
      </c>
    </row>
    <row r="98" spans="1:3" s="372" customFormat="1" ht="15" customHeight="1" x14ac:dyDescent="0.2">
      <c r="A98" s="590" t="s">
        <v>102</v>
      </c>
      <c r="B98" s="550" t="s">
        <v>186</v>
      </c>
      <c r="C98" s="522">
        <f>'11. melléklet'!C99</f>
        <v>0</v>
      </c>
    </row>
    <row r="99" spans="1:3" s="372" customFormat="1" ht="15" customHeight="1" x14ac:dyDescent="0.2">
      <c r="A99" s="590" t="s">
        <v>113</v>
      </c>
      <c r="B99" s="551" t="s">
        <v>187</v>
      </c>
      <c r="C99" s="522">
        <f>'11. melléklet'!C100</f>
        <v>0</v>
      </c>
    </row>
    <row r="100" spans="1:3" s="372" customFormat="1" ht="15" customHeight="1" x14ac:dyDescent="0.2">
      <c r="A100" s="590" t="s">
        <v>103</v>
      </c>
      <c r="B100" s="549" t="s">
        <v>519</v>
      </c>
      <c r="C100" s="522">
        <f>'11. melléklet'!C101</f>
        <v>0</v>
      </c>
    </row>
    <row r="101" spans="1:3" s="372" customFormat="1" ht="15" customHeight="1" x14ac:dyDescent="0.2">
      <c r="A101" s="590" t="s">
        <v>104</v>
      </c>
      <c r="B101" s="553" t="s">
        <v>453</v>
      </c>
      <c r="C101" s="522">
        <f>'11. melléklet'!C102</f>
        <v>0</v>
      </c>
    </row>
    <row r="102" spans="1:3" s="372" customFormat="1" ht="15" customHeight="1" x14ac:dyDescent="0.2">
      <c r="A102" s="590" t="s">
        <v>114</v>
      </c>
      <c r="B102" s="553" t="s">
        <v>452</v>
      </c>
      <c r="C102" s="522">
        <f>'11. melléklet'!C103</f>
        <v>0</v>
      </c>
    </row>
    <row r="103" spans="1:3" s="372" customFormat="1" ht="15" customHeight="1" x14ac:dyDescent="0.2">
      <c r="A103" s="590" t="s">
        <v>115</v>
      </c>
      <c r="B103" s="553" t="s">
        <v>359</v>
      </c>
      <c r="C103" s="522">
        <f>'11. melléklet'!C104</f>
        <v>0</v>
      </c>
    </row>
    <row r="104" spans="1:3" s="372" customFormat="1" ht="15" customHeight="1" x14ac:dyDescent="0.2">
      <c r="A104" s="590" t="s">
        <v>116</v>
      </c>
      <c r="B104" s="554" t="s">
        <v>360</v>
      </c>
      <c r="C104" s="522">
        <f>'11. melléklet'!C105</f>
        <v>0</v>
      </c>
    </row>
    <row r="105" spans="1:3" s="372" customFormat="1" ht="15" customHeight="1" x14ac:dyDescent="0.2">
      <c r="A105" s="590" t="s">
        <v>117</v>
      </c>
      <c r="B105" s="676" t="s">
        <v>361</v>
      </c>
      <c r="C105" s="522">
        <f>'11. melléklet'!C106</f>
        <v>0</v>
      </c>
    </row>
    <row r="106" spans="1:3" s="372" customFormat="1" ht="15" customHeight="1" x14ac:dyDescent="0.2">
      <c r="A106" s="590" t="s">
        <v>119</v>
      </c>
      <c r="B106" s="553" t="s">
        <v>362</v>
      </c>
      <c r="C106" s="522">
        <f>'11. melléklet'!C107</f>
        <v>0</v>
      </c>
    </row>
    <row r="107" spans="1:3" s="372" customFormat="1" ht="15" customHeight="1" x14ac:dyDescent="0.2">
      <c r="A107" s="590" t="s">
        <v>188</v>
      </c>
      <c r="B107" s="553" t="s">
        <v>363</v>
      </c>
      <c r="C107" s="522">
        <f>'11. melléklet'!C108</f>
        <v>0</v>
      </c>
    </row>
    <row r="108" spans="1:3" s="372" customFormat="1" ht="15" customHeight="1" x14ac:dyDescent="0.2">
      <c r="A108" s="590" t="s">
        <v>357</v>
      </c>
      <c r="B108" s="554" t="s">
        <v>364</v>
      </c>
      <c r="C108" s="522">
        <f>'11. melléklet'!C109</f>
        <v>0</v>
      </c>
    </row>
    <row r="109" spans="1:3" s="372" customFormat="1" ht="15" customHeight="1" x14ac:dyDescent="0.2">
      <c r="A109" s="606" t="s">
        <v>358</v>
      </c>
      <c r="B109" s="552" t="s">
        <v>365</v>
      </c>
      <c r="C109" s="522">
        <f>'11. melléklet'!C110</f>
        <v>0</v>
      </c>
    </row>
    <row r="110" spans="1:3" s="372" customFormat="1" ht="15" customHeight="1" x14ac:dyDescent="0.2">
      <c r="A110" s="590" t="s">
        <v>450</v>
      </c>
      <c r="B110" s="552" t="s">
        <v>366</v>
      </c>
      <c r="C110" s="522">
        <f>'11. melléklet'!C111</f>
        <v>0</v>
      </c>
    </row>
    <row r="111" spans="1:3" s="372" customFormat="1" ht="15" customHeight="1" x14ac:dyDescent="0.2">
      <c r="A111" s="590" t="s">
        <v>451</v>
      </c>
      <c r="B111" s="554" t="s">
        <v>367</v>
      </c>
      <c r="C111" s="522">
        <f>'11. melléklet'!C112</f>
        <v>0</v>
      </c>
    </row>
    <row r="112" spans="1:3" s="372" customFormat="1" ht="15" customHeight="1" x14ac:dyDescent="0.2">
      <c r="A112" s="590" t="s">
        <v>455</v>
      </c>
      <c r="B112" s="550" t="s">
        <v>50</v>
      </c>
      <c r="C112" s="517"/>
    </row>
    <row r="113" spans="1:3" s="372" customFormat="1" ht="15" customHeight="1" x14ac:dyDescent="0.2">
      <c r="A113" s="592" t="s">
        <v>456</v>
      </c>
      <c r="B113" s="549" t="s">
        <v>520</v>
      </c>
      <c r="C113" s="522"/>
    </row>
    <row r="114" spans="1:3" s="372" customFormat="1" ht="15" customHeight="1" thickBot="1" x14ac:dyDescent="0.25">
      <c r="A114" s="607" t="s">
        <v>457</v>
      </c>
      <c r="B114" s="608" t="s">
        <v>521</v>
      </c>
      <c r="C114" s="558"/>
    </row>
    <row r="115" spans="1:3" s="372" customFormat="1" ht="15" customHeight="1" thickBot="1" x14ac:dyDescent="0.25">
      <c r="A115" s="503" t="s">
        <v>19</v>
      </c>
      <c r="B115" s="577" t="s">
        <v>594</v>
      </c>
      <c r="C115" s="511">
        <f>+C116+C118+C120</f>
        <v>0</v>
      </c>
    </row>
    <row r="116" spans="1:3" s="372" customFormat="1" ht="15" customHeight="1" x14ac:dyDescent="0.2">
      <c r="A116" s="589" t="s">
        <v>105</v>
      </c>
      <c r="B116" s="549" t="s">
        <v>227</v>
      </c>
      <c r="C116" s="514">
        <f>'11. melléklet'!C117</f>
        <v>0</v>
      </c>
    </row>
    <row r="117" spans="1:3" s="372" customFormat="1" ht="15" customHeight="1" x14ac:dyDescent="0.2">
      <c r="A117" s="589" t="s">
        <v>106</v>
      </c>
      <c r="B117" s="562" t="s">
        <v>372</v>
      </c>
      <c r="C117" s="514">
        <f>'11. melléklet'!C118</f>
        <v>0</v>
      </c>
    </row>
    <row r="118" spans="1:3" s="372" customFormat="1" ht="15" customHeight="1" x14ac:dyDescent="0.2">
      <c r="A118" s="589" t="s">
        <v>107</v>
      </c>
      <c r="B118" s="562" t="s">
        <v>189</v>
      </c>
      <c r="C118" s="514">
        <f>'11. melléklet'!C119</f>
        <v>0</v>
      </c>
    </row>
    <row r="119" spans="1:3" s="372" customFormat="1" ht="15" customHeight="1" x14ac:dyDescent="0.2">
      <c r="A119" s="589" t="s">
        <v>108</v>
      </c>
      <c r="B119" s="562" t="s">
        <v>373</v>
      </c>
      <c r="C119" s="514">
        <f>'11. melléklet'!C120</f>
        <v>0</v>
      </c>
    </row>
    <row r="120" spans="1:3" s="372" customFormat="1" ht="15" customHeight="1" x14ac:dyDescent="0.2">
      <c r="A120" s="589" t="s">
        <v>109</v>
      </c>
      <c r="B120" s="520" t="s">
        <v>230</v>
      </c>
      <c r="C120" s="514">
        <f>'11. melléklet'!C121</f>
        <v>0</v>
      </c>
    </row>
    <row r="121" spans="1:3" s="372" customFormat="1" ht="15" customHeight="1" x14ac:dyDescent="0.2">
      <c r="A121" s="589" t="s">
        <v>118</v>
      </c>
      <c r="B121" s="518" t="s">
        <v>438</v>
      </c>
      <c r="C121" s="563"/>
    </row>
    <row r="122" spans="1:3" s="372" customFormat="1" ht="15" customHeight="1" x14ac:dyDescent="0.2">
      <c r="A122" s="589" t="s">
        <v>120</v>
      </c>
      <c r="B122" s="564" t="s">
        <v>378</v>
      </c>
      <c r="C122" s="563"/>
    </row>
    <row r="123" spans="1:3" s="372" customFormat="1" ht="15" customHeight="1" x14ac:dyDescent="0.2">
      <c r="A123" s="589" t="s">
        <v>190</v>
      </c>
      <c r="B123" s="676" t="s">
        <v>361</v>
      </c>
      <c r="C123" s="563"/>
    </row>
    <row r="124" spans="1:3" s="372" customFormat="1" ht="15" customHeight="1" x14ac:dyDescent="0.2">
      <c r="A124" s="589" t="s">
        <v>191</v>
      </c>
      <c r="B124" s="554" t="s">
        <v>377</v>
      </c>
      <c r="C124" s="563"/>
    </row>
    <row r="125" spans="1:3" s="372" customFormat="1" ht="15" customHeight="1" x14ac:dyDescent="0.2">
      <c r="A125" s="589" t="s">
        <v>192</v>
      </c>
      <c r="B125" s="554" t="s">
        <v>376</v>
      </c>
      <c r="C125" s="563"/>
    </row>
    <row r="126" spans="1:3" s="372" customFormat="1" ht="15" customHeight="1" x14ac:dyDescent="0.2">
      <c r="A126" s="589" t="s">
        <v>369</v>
      </c>
      <c r="B126" s="554" t="s">
        <v>364</v>
      </c>
      <c r="C126" s="563"/>
    </row>
    <row r="127" spans="1:3" s="372" customFormat="1" ht="15" customHeight="1" x14ac:dyDescent="0.2">
      <c r="A127" s="589" t="s">
        <v>370</v>
      </c>
      <c r="B127" s="554" t="s">
        <v>375</v>
      </c>
      <c r="C127" s="563"/>
    </row>
    <row r="128" spans="1:3" s="372" customFormat="1" ht="15" customHeight="1" thickBot="1" x14ac:dyDescent="0.25">
      <c r="A128" s="606" t="s">
        <v>371</v>
      </c>
      <c r="B128" s="554" t="s">
        <v>374</v>
      </c>
      <c r="C128" s="565"/>
    </row>
    <row r="129" spans="1:11" s="372" customFormat="1" ht="15" customHeight="1" thickBot="1" x14ac:dyDescent="0.25">
      <c r="A129" s="503" t="s">
        <v>20</v>
      </c>
      <c r="B129" s="566" t="s">
        <v>460</v>
      </c>
      <c r="C129" s="511">
        <f>+C94+C115</f>
        <v>260832841</v>
      </c>
    </row>
    <row r="130" spans="1:11" s="372" customFormat="1" ht="15" customHeight="1" thickBot="1" x14ac:dyDescent="0.25">
      <c r="A130" s="503" t="s">
        <v>21</v>
      </c>
      <c r="B130" s="566" t="s">
        <v>461</v>
      </c>
      <c r="C130" s="511">
        <f>+C131+C132+C133</f>
        <v>0</v>
      </c>
    </row>
    <row r="131" spans="1:11" s="97" customFormat="1" ht="15" customHeight="1" x14ac:dyDescent="0.2">
      <c r="A131" s="589" t="s">
        <v>269</v>
      </c>
      <c r="B131" s="567" t="s">
        <v>525</v>
      </c>
      <c r="C131" s="563"/>
    </row>
    <row r="132" spans="1:11" s="372" customFormat="1" ht="15" customHeight="1" x14ac:dyDescent="0.2">
      <c r="A132" s="589" t="s">
        <v>272</v>
      </c>
      <c r="B132" s="567" t="s">
        <v>469</v>
      </c>
      <c r="C132" s="563"/>
    </row>
    <row r="133" spans="1:11" s="372" customFormat="1" ht="15" customHeight="1" thickBot="1" x14ac:dyDescent="0.25">
      <c r="A133" s="606" t="s">
        <v>273</v>
      </c>
      <c r="B133" s="568" t="s">
        <v>524</v>
      </c>
      <c r="C133" s="563"/>
    </row>
    <row r="134" spans="1:11" s="372" customFormat="1" ht="15" customHeight="1" thickBot="1" x14ac:dyDescent="0.25">
      <c r="A134" s="503" t="s">
        <v>22</v>
      </c>
      <c r="B134" s="566" t="s">
        <v>462</v>
      </c>
      <c r="C134" s="511">
        <f>+C135+C136+C137+C138+C139+C140</f>
        <v>0</v>
      </c>
    </row>
    <row r="135" spans="1:11" s="372" customFormat="1" ht="15" customHeight="1" x14ac:dyDescent="0.2">
      <c r="A135" s="589" t="s">
        <v>92</v>
      </c>
      <c r="B135" s="567" t="s">
        <v>471</v>
      </c>
      <c r="C135" s="563"/>
    </row>
    <row r="136" spans="1:11" s="372" customFormat="1" ht="15" customHeight="1" x14ac:dyDescent="0.2">
      <c r="A136" s="589" t="s">
        <v>93</v>
      </c>
      <c r="B136" s="567" t="s">
        <v>463</v>
      </c>
      <c r="C136" s="563"/>
    </row>
    <row r="137" spans="1:11" s="372" customFormat="1" ht="15" customHeight="1" x14ac:dyDescent="0.2">
      <c r="A137" s="589" t="s">
        <v>94</v>
      </c>
      <c r="B137" s="567" t="s">
        <v>464</v>
      </c>
      <c r="C137" s="563"/>
    </row>
    <row r="138" spans="1:11" s="372" customFormat="1" ht="15" customHeight="1" x14ac:dyDescent="0.2">
      <c r="A138" s="589" t="s">
        <v>177</v>
      </c>
      <c r="B138" s="567" t="s">
        <v>523</v>
      </c>
      <c r="C138" s="563"/>
    </row>
    <row r="139" spans="1:11" s="372" customFormat="1" ht="15" customHeight="1" x14ac:dyDescent="0.2">
      <c r="A139" s="589" t="s">
        <v>178</v>
      </c>
      <c r="B139" s="567" t="s">
        <v>466</v>
      </c>
      <c r="C139" s="563"/>
    </row>
    <row r="140" spans="1:11" s="97" customFormat="1" ht="15" customHeight="1" thickBot="1" x14ac:dyDescent="0.25">
      <c r="A140" s="606" t="s">
        <v>179</v>
      </c>
      <c r="B140" s="568" t="s">
        <v>467</v>
      </c>
      <c r="C140" s="563"/>
    </row>
    <row r="141" spans="1:11" s="372" customFormat="1" ht="15" customHeight="1" thickBot="1" x14ac:dyDescent="0.25">
      <c r="A141" s="503" t="s">
        <v>23</v>
      </c>
      <c r="B141" s="566" t="s">
        <v>549</v>
      </c>
      <c r="C141" s="524">
        <f>+C142+C143+C145+C146+C144</f>
        <v>122784200</v>
      </c>
      <c r="K141" s="609"/>
    </row>
    <row r="142" spans="1:11" s="372" customFormat="1" ht="15" customHeight="1" x14ac:dyDescent="0.2">
      <c r="A142" s="589" t="s">
        <v>95</v>
      </c>
      <c r="B142" s="567" t="s">
        <v>379</v>
      </c>
      <c r="C142" s="563"/>
    </row>
    <row r="143" spans="1:11" s="372" customFormat="1" ht="15" customHeight="1" x14ac:dyDescent="0.2">
      <c r="A143" s="589" t="s">
        <v>96</v>
      </c>
      <c r="B143" s="567" t="s">
        <v>380</v>
      </c>
      <c r="C143" s="563"/>
    </row>
    <row r="144" spans="1:11" s="372" customFormat="1" ht="15" customHeight="1" x14ac:dyDescent="0.2">
      <c r="A144" s="589" t="s">
        <v>293</v>
      </c>
      <c r="B144" s="567" t="s">
        <v>548</v>
      </c>
      <c r="C144" s="563">
        <f>'11. melléklet'!C145</f>
        <v>122784200</v>
      </c>
    </row>
    <row r="145" spans="1:3" s="97" customFormat="1" ht="15" customHeight="1" x14ac:dyDescent="0.2">
      <c r="A145" s="589" t="s">
        <v>294</v>
      </c>
      <c r="B145" s="567" t="s">
        <v>476</v>
      </c>
      <c r="C145" s="563"/>
    </row>
    <row r="146" spans="1:3" s="97" customFormat="1" ht="15" customHeight="1" thickBot="1" x14ac:dyDescent="0.25">
      <c r="A146" s="606" t="s">
        <v>295</v>
      </c>
      <c r="B146" s="568" t="s">
        <v>399</v>
      </c>
      <c r="C146" s="563"/>
    </row>
    <row r="147" spans="1:3" s="97" customFormat="1" ht="15" customHeight="1" thickBot="1" x14ac:dyDescent="0.25">
      <c r="A147" s="503" t="s">
        <v>24</v>
      </c>
      <c r="B147" s="566" t="s">
        <v>477</v>
      </c>
      <c r="C147" s="569">
        <f>+C148+C149+C150+C151+C152</f>
        <v>0</v>
      </c>
    </row>
    <row r="148" spans="1:3" s="97" customFormat="1" ht="15" customHeight="1" x14ac:dyDescent="0.2">
      <c r="A148" s="589" t="s">
        <v>97</v>
      </c>
      <c r="B148" s="567" t="s">
        <v>472</v>
      </c>
      <c r="C148" s="563"/>
    </row>
    <row r="149" spans="1:3" s="97" customFormat="1" ht="15" customHeight="1" x14ac:dyDescent="0.2">
      <c r="A149" s="589" t="s">
        <v>98</v>
      </c>
      <c r="B149" s="567" t="s">
        <v>479</v>
      </c>
      <c r="C149" s="563"/>
    </row>
    <row r="150" spans="1:3" s="97" customFormat="1" ht="15" customHeight="1" x14ac:dyDescent="0.2">
      <c r="A150" s="589" t="s">
        <v>305</v>
      </c>
      <c r="B150" s="567" t="s">
        <v>474</v>
      </c>
      <c r="C150" s="563"/>
    </row>
    <row r="151" spans="1:3" s="97" customFormat="1" ht="15" customHeight="1" x14ac:dyDescent="0.2">
      <c r="A151" s="589" t="s">
        <v>306</v>
      </c>
      <c r="B151" s="567" t="s">
        <v>526</v>
      </c>
      <c r="C151" s="563"/>
    </row>
    <row r="152" spans="1:3" s="372" customFormat="1" ht="15" customHeight="1" thickBot="1" x14ac:dyDescent="0.25">
      <c r="A152" s="606" t="s">
        <v>478</v>
      </c>
      <c r="B152" s="568" t="s">
        <v>481</v>
      </c>
      <c r="C152" s="565"/>
    </row>
    <row r="153" spans="1:3" s="372" customFormat="1" ht="15" customHeight="1" thickBot="1" x14ac:dyDescent="0.25">
      <c r="A153" s="610" t="s">
        <v>25</v>
      </c>
      <c r="B153" s="566" t="s">
        <v>482</v>
      </c>
      <c r="C153" s="569"/>
    </row>
    <row r="154" spans="1:3" s="372" customFormat="1" ht="15" customHeight="1" thickBot="1" x14ac:dyDescent="0.25">
      <c r="A154" s="610" t="s">
        <v>26</v>
      </c>
      <c r="B154" s="566" t="s">
        <v>483</v>
      </c>
      <c r="C154" s="569"/>
    </row>
    <row r="155" spans="1:3" ht="15" customHeight="1" thickBot="1" x14ac:dyDescent="0.25">
      <c r="A155" s="33" t="s">
        <v>27</v>
      </c>
      <c r="B155" s="128" t="s">
        <v>485</v>
      </c>
      <c r="C155" s="399">
        <f>+C130+C134+C141+C147+C153+C154</f>
        <v>122784200</v>
      </c>
    </row>
    <row r="156" spans="1:3" ht="15" customHeight="1" thickBot="1" x14ac:dyDescent="0.25">
      <c r="A156" s="418" t="s">
        <v>28</v>
      </c>
      <c r="B156" s="363" t="s">
        <v>484</v>
      </c>
      <c r="C156" s="399">
        <f>+C129+C155</f>
        <v>383617041</v>
      </c>
    </row>
    <row r="157" spans="1:3" ht="15" customHeight="1" thickBot="1" x14ac:dyDescent="0.25">
      <c r="A157" s="368"/>
      <c r="B157" s="369"/>
    </row>
    <row r="158" spans="1:3" ht="15" customHeight="1" thickBot="1" x14ac:dyDescent="0.25">
      <c r="A158" s="244" t="s">
        <v>527</v>
      </c>
      <c r="B158" s="245"/>
      <c r="C158" s="125">
        <v>10</v>
      </c>
    </row>
    <row r="159" spans="1:3" ht="15" customHeight="1" thickBot="1" x14ac:dyDescent="0.25">
      <c r="A159" s="244" t="s">
        <v>208</v>
      </c>
      <c r="B159" s="245"/>
      <c r="C159" s="125">
        <v>74</v>
      </c>
    </row>
  </sheetData>
  <sheetProtection formatCells="0"/>
  <phoneticPr fontId="30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5" orientation="portrait" verticalDpi="300" r:id="rId1"/>
  <headerFooter alignWithMargins="0">
    <oddFooter>&amp;R&amp;P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92D050"/>
    <pageSetUpPr fitToPage="1"/>
  </sheetPr>
  <dimension ref="A1:E164"/>
  <sheetViews>
    <sheetView zoomScale="130" zoomScaleNormal="130" workbookViewId="0">
      <selection activeCell="C20" sqref="C20"/>
    </sheetView>
  </sheetViews>
  <sheetFormatPr defaultRowHeight="12.75" x14ac:dyDescent="0.2"/>
  <cols>
    <col min="1" max="1" width="13.83203125" customWidth="1"/>
    <col min="2" max="2" width="69.6640625" customWidth="1"/>
    <col min="3" max="3" width="21.5" customWidth="1"/>
  </cols>
  <sheetData>
    <row r="1" spans="1:5" ht="16.5" thickBot="1" x14ac:dyDescent="0.25">
      <c r="A1" s="224"/>
      <c r="B1" s="225"/>
      <c r="C1" s="246" t="str">
        <f>+CONCATENATE("9.2.1. melléklet a ../",LEFT(ÖSSZEFÜGGÉSEK!A5,4),". (……….) önkormányzati rendelethez")</f>
        <v>9.2.1. melléklet a ../2024. (……….) önkormányzati rendelethez</v>
      </c>
      <c r="D1" s="2"/>
      <c r="E1" s="2"/>
    </row>
    <row r="2" spans="1:5" ht="15.75" x14ac:dyDescent="0.2">
      <c r="A2" s="382" t="s">
        <v>62</v>
      </c>
      <c r="B2" s="339" t="s">
        <v>637</v>
      </c>
      <c r="C2" s="341" t="s">
        <v>53</v>
      </c>
      <c r="D2" s="93"/>
      <c r="E2" s="93"/>
    </row>
    <row r="3" spans="1:5" ht="16.5" thickBot="1" x14ac:dyDescent="0.25">
      <c r="A3" s="226" t="s">
        <v>205</v>
      </c>
      <c r="B3" s="340" t="s">
        <v>606</v>
      </c>
      <c r="C3" s="464" t="s">
        <v>53</v>
      </c>
      <c r="D3" s="93"/>
      <c r="E3" s="93"/>
    </row>
    <row r="4" spans="1:5" ht="14.25" thickBot="1" x14ac:dyDescent="0.3">
      <c r="A4" s="227"/>
      <c r="B4" s="227"/>
      <c r="C4" s="4" t="s">
        <v>623</v>
      </c>
      <c r="D4" s="94"/>
      <c r="E4" s="94"/>
    </row>
    <row r="5" spans="1:5" ht="13.5" thickBot="1" x14ac:dyDescent="0.25">
      <c r="A5" s="383" t="s">
        <v>207</v>
      </c>
      <c r="B5" s="228" t="s">
        <v>55</v>
      </c>
      <c r="C5" s="342" t="s">
        <v>56</v>
      </c>
      <c r="D5" s="3"/>
      <c r="E5" s="3"/>
    </row>
    <row r="6" spans="1:5" ht="16.5" thickBot="1" x14ac:dyDescent="0.25">
      <c r="A6" s="36" t="s">
        <v>499</v>
      </c>
      <c r="B6" s="200" t="s">
        <v>500</v>
      </c>
      <c r="C6" s="201" t="s">
        <v>501</v>
      </c>
      <c r="D6" s="63"/>
      <c r="E6" s="63"/>
    </row>
    <row r="7" spans="1:5" ht="16.5" thickBot="1" x14ac:dyDescent="0.25">
      <c r="A7" s="230"/>
      <c r="B7" s="231" t="s">
        <v>57</v>
      </c>
      <c r="C7" s="343"/>
      <c r="D7" s="63"/>
      <c r="E7" s="63"/>
    </row>
    <row r="8" spans="1:5" ht="13.5" thickBot="1" x14ac:dyDescent="0.25">
      <c r="A8" s="503" t="s">
        <v>18</v>
      </c>
      <c r="B8" s="510" t="s">
        <v>253</v>
      </c>
      <c r="C8" s="511">
        <f>+C9+C10+C11+C12+C13+C14</f>
        <v>0</v>
      </c>
      <c r="D8" s="74"/>
      <c r="E8" s="74"/>
    </row>
    <row r="9" spans="1:5" x14ac:dyDescent="0.2">
      <c r="A9" s="589" t="s">
        <v>99</v>
      </c>
      <c r="B9" s="513" t="s">
        <v>254</v>
      </c>
      <c r="C9" s="514">
        <f>'9.2. sz. mell'!C9</f>
        <v>0</v>
      </c>
      <c r="D9" s="97"/>
      <c r="E9" s="97"/>
    </row>
    <row r="10" spans="1:5" x14ac:dyDescent="0.2">
      <c r="A10" s="590" t="s">
        <v>100</v>
      </c>
      <c r="B10" s="516" t="s">
        <v>255</v>
      </c>
      <c r="C10" s="517"/>
      <c r="D10" s="591"/>
      <c r="E10" s="591"/>
    </row>
    <row r="11" spans="1:5" x14ac:dyDescent="0.2">
      <c r="A11" s="590" t="s">
        <v>101</v>
      </c>
      <c r="B11" s="516" t="s">
        <v>256</v>
      </c>
      <c r="C11" s="517"/>
      <c r="D11" s="591"/>
      <c r="E11" s="591"/>
    </row>
    <row r="12" spans="1:5" x14ac:dyDescent="0.2">
      <c r="A12" s="590" t="s">
        <v>102</v>
      </c>
      <c r="B12" s="516" t="s">
        <v>257</v>
      </c>
      <c r="C12" s="517"/>
      <c r="D12" s="591"/>
      <c r="E12" s="591"/>
    </row>
    <row r="13" spans="1:5" x14ac:dyDescent="0.2">
      <c r="A13" s="590" t="s">
        <v>150</v>
      </c>
      <c r="B13" s="516" t="s">
        <v>513</v>
      </c>
      <c r="C13" s="517"/>
      <c r="D13" s="591"/>
      <c r="E13" s="591"/>
    </row>
    <row r="14" spans="1:5" ht="13.5" thickBot="1" x14ac:dyDescent="0.25">
      <c r="A14" s="592" t="s">
        <v>103</v>
      </c>
      <c r="B14" s="523" t="s">
        <v>442</v>
      </c>
      <c r="C14" s="517">
        <f>'11. melléklet'!C15</f>
        <v>0</v>
      </c>
      <c r="D14" s="97"/>
      <c r="E14" s="97"/>
    </row>
    <row r="15" spans="1:5" ht="13.5" thickBot="1" x14ac:dyDescent="0.25">
      <c r="A15" s="503" t="s">
        <v>19</v>
      </c>
      <c r="B15" s="521" t="s">
        <v>258</v>
      </c>
      <c r="C15" s="511">
        <f>+C16+C17+C18+C19+C20</f>
        <v>88521193</v>
      </c>
      <c r="D15" s="97"/>
      <c r="E15" s="97"/>
    </row>
    <row r="16" spans="1:5" x14ac:dyDescent="0.2">
      <c r="A16" s="589" t="s">
        <v>105</v>
      </c>
      <c r="B16" s="513" t="s">
        <v>259</v>
      </c>
      <c r="C16" s="514"/>
      <c r="D16" s="97"/>
      <c r="E16" s="97"/>
    </row>
    <row r="17" spans="1:5" x14ac:dyDescent="0.2">
      <c r="A17" s="590" t="s">
        <v>106</v>
      </c>
      <c r="B17" s="516" t="s">
        <v>260</v>
      </c>
      <c r="C17" s="517"/>
      <c r="D17" s="97"/>
      <c r="E17" s="97"/>
    </row>
    <row r="18" spans="1:5" x14ac:dyDescent="0.2">
      <c r="A18" s="590" t="s">
        <v>107</v>
      </c>
      <c r="B18" s="516" t="s">
        <v>432</v>
      </c>
      <c r="C18" s="517"/>
      <c r="D18" s="97"/>
      <c r="E18" s="97"/>
    </row>
    <row r="19" spans="1:5" x14ac:dyDescent="0.2">
      <c r="A19" s="590" t="s">
        <v>108</v>
      </c>
      <c r="B19" s="516" t="s">
        <v>433</v>
      </c>
      <c r="C19" s="517"/>
      <c r="D19" s="97"/>
      <c r="E19" s="97"/>
    </row>
    <row r="20" spans="1:5" x14ac:dyDescent="0.2">
      <c r="A20" s="590" t="s">
        <v>109</v>
      </c>
      <c r="B20" s="516" t="s">
        <v>261</v>
      </c>
      <c r="C20" s="517">
        <f>'11. melléklet'!C21</f>
        <v>88521193</v>
      </c>
      <c r="D20" s="97"/>
      <c r="E20" s="97"/>
    </row>
    <row r="21" spans="1:5" ht="13.5" thickBot="1" x14ac:dyDescent="0.25">
      <c r="A21" s="592" t="s">
        <v>118</v>
      </c>
      <c r="B21" s="523" t="s">
        <v>262</v>
      </c>
      <c r="C21" s="522"/>
      <c r="D21" s="591"/>
      <c r="E21" s="591"/>
    </row>
    <row r="22" spans="1:5" ht="13.5" thickBot="1" x14ac:dyDescent="0.25">
      <c r="A22" s="503" t="s">
        <v>20</v>
      </c>
      <c r="B22" s="675" t="s">
        <v>263</v>
      </c>
      <c r="C22" s="511">
        <f>+C23+C24+C25+C26+C27</f>
        <v>0</v>
      </c>
      <c r="D22" s="591"/>
      <c r="E22" s="591"/>
    </row>
    <row r="23" spans="1:5" x14ac:dyDescent="0.2">
      <c r="A23" s="589" t="s">
        <v>88</v>
      </c>
      <c r="B23" s="513" t="s">
        <v>264</v>
      </c>
      <c r="C23" s="514"/>
      <c r="D23" s="591"/>
      <c r="E23" s="591"/>
    </row>
    <row r="24" spans="1:5" x14ac:dyDescent="0.2">
      <c r="A24" s="590" t="s">
        <v>89</v>
      </c>
      <c r="B24" s="516" t="s">
        <v>265</v>
      </c>
      <c r="C24" s="517"/>
      <c r="D24" s="97"/>
      <c r="E24" s="97"/>
    </row>
    <row r="25" spans="1:5" x14ac:dyDescent="0.2">
      <c r="A25" s="590" t="s">
        <v>90</v>
      </c>
      <c r="B25" s="516" t="s">
        <v>434</v>
      </c>
      <c r="C25" s="517"/>
      <c r="D25" s="591"/>
      <c r="E25" s="591"/>
    </row>
    <row r="26" spans="1:5" x14ac:dyDescent="0.2">
      <c r="A26" s="590" t="s">
        <v>91</v>
      </c>
      <c r="B26" s="516" t="s">
        <v>435</v>
      </c>
      <c r="C26" s="517"/>
      <c r="D26" s="591"/>
      <c r="E26" s="591"/>
    </row>
    <row r="27" spans="1:5" x14ac:dyDescent="0.2">
      <c r="A27" s="590" t="s">
        <v>173</v>
      </c>
      <c r="B27" s="516" t="s">
        <v>266</v>
      </c>
      <c r="C27" s="517"/>
      <c r="D27" s="591"/>
      <c r="E27" s="591"/>
    </row>
    <row r="28" spans="1:5" ht="13.5" thickBot="1" x14ac:dyDescent="0.25">
      <c r="A28" s="592" t="s">
        <v>174</v>
      </c>
      <c r="B28" s="523" t="s">
        <v>267</v>
      </c>
      <c r="C28" s="522"/>
      <c r="D28" s="591"/>
      <c r="E28" s="591"/>
    </row>
    <row r="29" spans="1:5" ht="13.5" thickBot="1" x14ac:dyDescent="0.25">
      <c r="A29" s="503" t="s">
        <v>175</v>
      </c>
      <c r="B29" s="510" t="s">
        <v>268</v>
      </c>
      <c r="C29" s="524">
        <f>+C30+C34+C35+C36</f>
        <v>0</v>
      </c>
      <c r="D29" s="591"/>
      <c r="E29" s="591"/>
    </row>
    <row r="30" spans="1:5" x14ac:dyDescent="0.2">
      <c r="A30" s="589" t="s">
        <v>269</v>
      </c>
      <c r="B30" s="513" t="s">
        <v>514</v>
      </c>
      <c r="C30" s="525"/>
      <c r="D30" s="591"/>
      <c r="E30" s="591"/>
    </row>
    <row r="31" spans="1:5" x14ac:dyDescent="0.2">
      <c r="A31" s="590" t="s">
        <v>270</v>
      </c>
      <c r="B31" s="516" t="s">
        <v>275</v>
      </c>
      <c r="C31" s="517"/>
      <c r="D31" s="591"/>
      <c r="E31" s="591"/>
    </row>
    <row r="32" spans="1:5" x14ac:dyDescent="0.2">
      <c r="A32" s="590" t="s">
        <v>271</v>
      </c>
      <c r="B32" s="516" t="s">
        <v>276</v>
      </c>
      <c r="C32" s="517"/>
      <c r="D32" s="591"/>
      <c r="E32" s="591"/>
    </row>
    <row r="33" spans="1:5" x14ac:dyDescent="0.2">
      <c r="A33" s="590" t="s">
        <v>446</v>
      </c>
      <c r="B33" s="526" t="s">
        <v>447</v>
      </c>
      <c r="C33" s="517"/>
      <c r="D33" s="591"/>
      <c r="E33" s="591"/>
    </row>
    <row r="34" spans="1:5" x14ac:dyDescent="0.2">
      <c r="A34" s="590" t="s">
        <v>272</v>
      </c>
      <c r="B34" s="516" t="s">
        <v>277</v>
      </c>
      <c r="C34" s="517"/>
      <c r="D34" s="591"/>
      <c r="E34" s="591"/>
    </row>
    <row r="35" spans="1:5" x14ac:dyDescent="0.2">
      <c r="A35" s="590" t="s">
        <v>273</v>
      </c>
      <c r="B35" s="516" t="s">
        <v>278</v>
      </c>
      <c r="C35" s="517"/>
      <c r="D35" s="591"/>
      <c r="E35" s="591"/>
    </row>
    <row r="36" spans="1:5" ht="13.5" thickBot="1" x14ac:dyDescent="0.25">
      <c r="A36" s="592" t="s">
        <v>274</v>
      </c>
      <c r="B36" s="523" t="s">
        <v>279</v>
      </c>
      <c r="C36" s="522"/>
      <c r="D36" s="591"/>
      <c r="E36" s="591"/>
    </row>
    <row r="37" spans="1:5" ht="13.5" thickBot="1" x14ac:dyDescent="0.25">
      <c r="A37" s="503" t="s">
        <v>22</v>
      </c>
      <c r="B37" s="510" t="s">
        <v>443</v>
      </c>
      <c r="C37" s="511">
        <f>SUM(C38:C48)</f>
        <v>0</v>
      </c>
      <c r="D37" s="591"/>
      <c r="E37" s="591"/>
    </row>
    <row r="38" spans="1:5" x14ac:dyDescent="0.2">
      <c r="A38" s="589" t="s">
        <v>92</v>
      </c>
      <c r="B38" s="513" t="s">
        <v>282</v>
      </c>
      <c r="C38" s="514"/>
      <c r="D38" s="591"/>
      <c r="E38" s="591"/>
    </row>
    <row r="39" spans="1:5" x14ac:dyDescent="0.2">
      <c r="A39" s="590" t="s">
        <v>93</v>
      </c>
      <c r="B39" s="516" t="s">
        <v>283</v>
      </c>
      <c r="C39" s="517"/>
      <c r="D39" s="591"/>
      <c r="E39" s="591"/>
    </row>
    <row r="40" spans="1:5" x14ac:dyDescent="0.2">
      <c r="A40" s="590" t="s">
        <v>94</v>
      </c>
      <c r="B40" s="516" t="s">
        <v>284</v>
      </c>
      <c r="C40" s="517"/>
      <c r="D40" s="591"/>
      <c r="E40" s="591"/>
    </row>
    <row r="41" spans="1:5" x14ac:dyDescent="0.2">
      <c r="A41" s="590" t="s">
        <v>177</v>
      </c>
      <c r="B41" s="516" t="s">
        <v>285</v>
      </c>
      <c r="C41" s="517"/>
      <c r="D41" s="591"/>
      <c r="E41" s="591"/>
    </row>
    <row r="42" spans="1:5" x14ac:dyDescent="0.2">
      <c r="A42" s="590" t="s">
        <v>178</v>
      </c>
      <c r="B42" s="516" t="s">
        <v>286</v>
      </c>
      <c r="C42" s="517">
        <f>'11. melléklet'!C43</f>
        <v>0</v>
      </c>
      <c r="D42" s="591"/>
      <c r="E42" s="591"/>
    </row>
    <row r="43" spans="1:5" x14ac:dyDescent="0.2">
      <c r="A43" s="590" t="s">
        <v>179</v>
      </c>
      <c r="B43" s="516" t="s">
        <v>287</v>
      </c>
      <c r="C43" s="517"/>
      <c r="D43" s="591"/>
      <c r="E43" s="591"/>
    </row>
    <row r="44" spans="1:5" x14ac:dyDescent="0.2">
      <c r="A44" s="590" t="s">
        <v>180</v>
      </c>
      <c r="B44" s="516" t="s">
        <v>288</v>
      </c>
      <c r="C44" s="517"/>
      <c r="D44" s="591"/>
      <c r="E44" s="591"/>
    </row>
    <row r="45" spans="1:5" x14ac:dyDescent="0.2">
      <c r="A45" s="590" t="s">
        <v>181</v>
      </c>
      <c r="B45" s="516" t="s">
        <v>289</v>
      </c>
      <c r="C45" s="517"/>
      <c r="D45" s="591"/>
      <c r="E45" s="591"/>
    </row>
    <row r="46" spans="1:5" x14ac:dyDescent="0.2">
      <c r="A46" s="590" t="s">
        <v>280</v>
      </c>
      <c r="B46" s="516" t="s">
        <v>290</v>
      </c>
      <c r="C46" s="619"/>
      <c r="D46" s="591"/>
      <c r="E46" s="591"/>
    </row>
    <row r="47" spans="1:5" x14ac:dyDescent="0.2">
      <c r="A47" s="592" t="s">
        <v>281</v>
      </c>
      <c r="B47" s="523" t="s">
        <v>445</v>
      </c>
      <c r="C47" s="620"/>
      <c r="D47" s="591"/>
      <c r="E47" s="591"/>
    </row>
    <row r="48" spans="1:5" ht="13.5" thickBot="1" x14ac:dyDescent="0.25">
      <c r="A48" s="592" t="s">
        <v>444</v>
      </c>
      <c r="B48" s="523" t="s">
        <v>291</v>
      </c>
      <c r="C48" s="620"/>
      <c r="D48" s="591"/>
      <c r="E48" s="591"/>
    </row>
    <row r="49" spans="1:5" ht="13.5" thickBot="1" x14ac:dyDescent="0.25">
      <c r="A49" s="503" t="s">
        <v>23</v>
      </c>
      <c r="B49" s="510" t="s">
        <v>292</v>
      </c>
      <c r="C49" s="511">
        <f>SUM(C50:C54)</f>
        <v>0</v>
      </c>
      <c r="D49" s="591"/>
      <c r="E49" s="591"/>
    </row>
    <row r="50" spans="1:5" x14ac:dyDescent="0.2">
      <c r="A50" s="589" t="s">
        <v>95</v>
      </c>
      <c r="B50" s="513" t="s">
        <v>296</v>
      </c>
      <c r="C50" s="621"/>
      <c r="D50" s="591"/>
      <c r="E50" s="591"/>
    </row>
    <row r="51" spans="1:5" x14ac:dyDescent="0.2">
      <c r="A51" s="590" t="s">
        <v>96</v>
      </c>
      <c r="B51" s="516" t="s">
        <v>297</v>
      </c>
      <c r="C51" s="619"/>
      <c r="D51" s="591"/>
      <c r="E51" s="591"/>
    </row>
    <row r="52" spans="1:5" x14ac:dyDescent="0.2">
      <c r="A52" s="590" t="s">
        <v>293</v>
      </c>
      <c r="B52" s="516" t="s">
        <v>298</v>
      </c>
      <c r="C52" s="619"/>
      <c r="D52" s="591"/>
      <c r="E52" s="591"/>
    </row>
    <row r="53" spans="1:5" x14ac:dyDescent="0.2">
      <c r="A53" s="590" t="s">
        <v>294</v>
      </c>
      <c r="B53" s="516" t="s">
        <v>299</v>
      </c>
      <c r="C53" s="619"/>
      <c r="D53" s="591"/>
      <c r="E53" s="591"/>
    </row>
    <row r="54" spans="1:5" ht="13.5" thickBot="1" x14ac:dyDescent="0.25">
      <c r="A54" s="592" t="s">
        <v>295</v>
      </c>
      <c r="B54" s="523" t="s">
        <v>300</v>
      </c>
      <c r="C54" s="620"/>
      <c r="D54" s="591"/>
      <c r="E54" s="591"/>
    </row>
    <row r="55" spans="1:5" ht="13.5" thickBot="1" x14ac:dyDescent="0.25">
      <c r="A55" s="503" t="s">
        <v>182</v>
      </c>
      <c r="B55" s="510" t="s">
        <v>301</v>
      </c>
      <c r="C55" s="511">
        <f>SUM(C56:C58)</f>
        <v>0</v>
      </c>
      <c r="D55" s="591"/>
      <c r="E55" s="591"/>
    </row>
    <row r="56" spans="1:5" ht="25.5" x14ac:dyDescent="0.2">
      <c r="A56" s="589" t="s">
        <v>97</v>
      </c>
      <c r="B56" s="513" t="s">
        <v>302</v>
      </c>
      <c r="C56" s="514"/>
      <c r="D56" s="591"/>
      <c r="E56" s="591"/>
    </row>
    <row r="57" spans="1:5" ht="25.5" x14ac:dyDescent="0.2">
      <c r="A57" s="590" t="s">
        <v>98</v>
      </c>
      <c r="B57" s="516" t="s">
        <v>436</v>
      </c>
      <c r="C57" s="517"/>
      <c r="D57" s="591"/>
      <c r="E57" s="591"/>
    </row>
    <row r="58" spans="1:5" x14ac:dyDescent="0.2">
      <c r="A58" s="590" t="s">
        <v>305</v>
      </c>
      <c r="B58" s="516" t="s">
        <v>303</v>
      </c>
      <c r="C58" s="517">
        <f>'12. melléklet'!C58</f>
        <v>0</v>
      </c>
      <c r="D58" s="591"/>
      <c r="E58" s="591"/>
    </row>
    <row r="59" spans="1:5" ht="13.5" thickBot="1" x14ac:dyDescent="0.25">
      <c r="A59" s="592" t="s">
        <v>306</v>
      </c>
      <c r="B59" s="523" t="s">
        <v>304</v>
      </c>
      <c r="C59" s="522"/>
      <c r="D59" s="591"/>
      <c r="E59" s="591"/>
    </row>
    <row r="60" spans="1:5" ht="13.5" thickBot="1" x14ac:dyDescent="0.25">
      <c r="A60" s="503" t="s">
        <v>25</v>
      </c>
      <c r="B60" s="521" t="s">
        <v>307</v>
      </c>
      <c r="C60" s="511">
        <f>SUM(C61:C63)</f>
        <v>0</v>
      </c>
      <c r="D60" s="591"/>
      <c r="E60" s="591"/>
    </row>
    <row r="61" spans="1:5" ht="25.5" x14ac:dyDescent="0.2">
      <c r="A61" s="589" t="s">
        <v>183</v>
      </c>
      <c r="B61" s="513" t="s">
        <v>309</v>
      </c>
      <c r="C61" s="619"/>
      <c r="D61" s="591"/>
      <c r="E61" s="591"/>
    </row>
    <row r="62" spans="1:5" ht="25.5" x14ac:dyDescent="0.2">
      <c r="A62" s="590" t="s">
        <v>184</v>
      </c>
      <c r="B62" s="516" t="s">
        <v>437</v>
      </c>
      <c r="C62" s="619"/>
      <c r="D62" s="591"/>
      <c r="E62" s="591"/>
    </row>
    <row r="63" spans="1:5" x14ac:dyDescent="0.2">
      <c r="A63" s="590" t="s">
        <v>229</v>
      </c>
      <c r="B63" s="516" t="s">
        <v>310</v>
      </c>
      <c r="C63" s="619"/>
      <c r="D63" s="591"/>
      <c r="E63" s="591"/>
    </row>
    <row r="64" spans="1:5" ht="13.5" thickBot="1" x14ac:dyDescent="0.25">
      <c r="A64" s="592" t="s">
        <v>308</v>
      </c>
      <c r="B64" s="523" t="s">
        <v>311</v>
      </c>
      <c r="C64" s="619"/>
      <c r="D64" s="591"/>
      <c r="E64" s="591"/>
    </row>
    <row r="65" spans="1:5" ht="13.5" thickBot="1" x14ac:dyDescent="0.25">
      <c r="A65" s="503" t="s">
        <v>26</v>
      </c>
      <c r="B65" s="510" t="s">
        <v>312</v>
      </c>
      <c r="C65" s="524">
        <f>+C8+C15+C22+C29+C37+C49+C55+C60</f>
        <v>88521193</v>
      </c>
      <c r="D65" s="591"/>
      <c r="E65" s="591"/>
    </row>
    <row r="66" spans="1:5" ht="13.5" thickBot="1" x14ac:dyDescent="0.25">
      <c r="A66" s="593" t="s">
        <v>403</v>
      </c>
      <c r="B66" s="521" t="s">
        <v>314</v>
      </c>
      <c r="C66" s="511">
        <f>SUM(C67:C69)</f>
        <v>0</v>
      </c>
      <c r="D66" s="591"/>
      <c r="E66" s="591"/>
    </row>
    <row r="67" spans="1:5" x14ac:dyDescent="0.2">
      <c r="A67" s="589" t="s">
        <v>345</v>
      </c>
      <c r="B67" s="513" t="s">
        <v>315</v>
      </c>
      <c r="C67" s="619"/>
      <c r="D67" s="591"/>
      <c r="E67" s="591"/>
    </row>
    <row r="68" spans="1:5" x14ac:dyDescent="0.2">
      <c r="A68" s="590" t="s">
        <v>354</v>
      </c>
      <c r="B68" s="516" t="s">
        <v>316</v>
      </c>
      <c r="C68" s="619"/>
      <c r="D68" s="591"/>
      <c r="E68" s="591"/>
    </row>
    <row r="69" spans="1:5" ht="13.5" thickBot="1" x14ac:dyDescent="0.25">
      <c r="A69" s="592" t="s">
        <v>355</v>
      </c>
      <c r="B69" s="594" t="s">
        <v>317</v>
      </c>
      <c r="C69" s="619"/>
      <c r="D69" s="591"/>
      <c r="E69" s="591"/>
    </row>
    <row r="70" spans="1:5" ht="13.5" thickBot="1" x14ac:dyDescent="0.25">
      <c r="A70" s="593" t="s">
        <v>318</v>
      </c>
      <c r="B70" s="521" t="s">
        <v>319</v>
      </c>
      <c r="C70" s="511">
        <f>SUM(C71:C74)</f>
        <v>0</v>
      </c>
      <c r="D70" s="591"/>
      <c r="E70" s="591"/>
    </row>
    <row r="71" spans="1:5" x14ac:dyDescent="0.2">
      <c r="A71" s="589" t="s">
        <v>151</v>
      </c>
      <c r="B71" s="513" t="s">
        <v>320</v>
      </c>
      <c r="C71" s="619"/>
      <c r="D71" s="591"/>
      <c r="E71" s="591"/>
    </row>
    <row r="72" spans="1:5" x14ac:dyDescent="0.2">
      <c r="A72" s="590" t="s">
        <v>152</v>
      </c>
      <c r="B72" s="516" t="s">
        <v>321</v>
      </c>
      <c r="C72" s="619"/>
      <c r="D72" s="591"/>
      <c r="E72" s="591"/>
    </row>
    <row r="73" spans="1:5" x14ac:dyDescent="0.2">
      <c r="A73" s="590" t="s">
        <v>346</v>
      </c>
      <c r="B73" s="516" t="s">
        <v>322</v>
      </c>
      <c r="C73" s="619"/>
      <c r="D73" s="591"/>
      <c r="E73" s="591"/>
    </row>
    <row r="74" spans="1:5" ht="13.5" thickBot="1" x14ac:dyDescent="0.25">
      <c r="A74" s="592" t="s">
        <v>347</v>
      </c>
      <c r="B74" s="523" t="s">
        <v>323</v>
      </c>
      <c r="C74" s="619"/>
      <c r="D74" s="591"/>
      <c r="E74" s="591"/>
    </row>
    <row r="75" spans="1:5" ht="13.5" thickBot="1" x14ac:dyDescent="0.25">
      <c r="A75" s="593" t="s">
        <v>324</v>
      </c>
      <c r="B75" s="521" t="s">
        <v>325</v>
      </c>
      <c r="C75" s="511">
        <f>SUM(C76:C77)</f>
        <v>0</v>
      </c>
      <c r="D75" s="591"/>
      <c r="E75" s="591"/>
    </row>
    <row r="76" spans="1:5" x14ac:dyDescent="0.2">
      <c r="A76" s="589" t="s">
        <v>348</v>
      </c>
      <c r="B76" s="513" t="s">
        <v>326</v>
      </c>
      <c r="C76" s="619">
        <f>'12. melléklet'!C76</f>
        <v>0</v>
      </c>
      <c r="D76" s="591"/>
      <c r="E76" s="591"/>
    </row>
    <row r="77" spans="1:5" ht="13.5" thickBot="1" x14ac:dyDescent="0.25">
      <c r="A77" s="592" t="s">
        <v>349</v>
      </c>
      <c r="B77" s="523" t="s">
        <v>327</v>
      </c>
      <c r="C77" s="619"/>
      <c r="D77" s="591"/>
      <c r="E77" s="591"/>
    </row>
    <row r="78" spans="1:5" ht="13.5" thickBot="1" x14ac:dyDescent="0.25">
      <c r="A78" s="593" t="s">
        <v>328</v>
      </c>
      <c r="B78" s="521" t="s">
        <v>329</v>
      </c>
      <c r="C78" s="511">
        <f>SUM(C79:C82)</f>
        <v>64735515</v>
      </c>
      <c r="D78" s="97"/>
      <c r="E78" s="97"/>
    </row>
    <row r="79" spans="1:5" x14ac:dyDescent="0.2">
      <c r="A79" s="589" t="s">
        <v>350</v>
      </c>
      <c r="B79" s="513" t="s">
        <v>330</v>
      </c>
      <c r="C79" s="619"/>
      <c r="D79" s="591"/>
      <c r="E79" s="591"/>
    </row>
    <row r="80" spans="1:5" x14ac:dyDescent="0.2">
      <c r="A80" s="590" t="s">
        <v>351</v>
      </c>
      <c r="B80" s="516" t="s">
        <v>331</v>
      </c>
      <c r="C80" s="619"/>
      <c r="D80" s="591"/>
      <c r="E80" s="591"/>
    </row>
    <row r="81" spans="1:5" x14ac:dyDescent="0.2">
      <c r="A81" s="592" t="s">
        <v>352</v>
      </c>
      <c r="B81" s="523" t="s">
        <v>638</v>
      </c>
      <c r="C81" s="619">
        <f>'12. melléklet'!C81</f>
        <v>64735515</v>
      </c>
      <c r="D81" s="591"/>
      <c r="E81" s="591"/>
    </row>
    <row r="82" spans="1:5" ht="13.5" thickBot="1" x14ac:dyDescent="0.25">
      <c r="A82" s="592" t="s">
        <v>555</v>
      </c>
      <c r="B82" s="523" t="s">
        <v>332</v>
      </c>
      <c r="C82" s="619"/>
      <c r="D82" s="591"/>
      <c r="E82" s="591"/>
    </row>
    <row r="83" spans="1:5" ht="13.5" thickBot="1" x14ac:dyDescent="0.25">
      <c r="A83" s="593" t="s">
        <v>333</v>
      </c>
      <c r="B83" s="521" t="s">
        <v>353</v>
      </c>
      <c r="C83" s="511">
        <f>SUM(C84:C87)</f>
        <v>0</v>
      </c>
      <c r="D83" s="591"/>
      <c r="E83" s="591"/>
    </row>
    <row r="84" spans="1:5" x14ac:dyDescent="0.2">
      <c r="A84" s="595" t="s">
        <v>334</v>
      </c>
      <c r="B84" s="513" t="s">
        <v>335</v>
      </c>
      <c r="C84" s="619"/>
      <c r="D84" s="591"/>
      <c r="E84" s="591"/>
    </row>
    <row r="85" spans="1:5" x14ac:dyDescent="0.2">
      <c r="A85" s="596" t="s">
        <v>336</v>
      </c>
      <c r="B85" s="516" t="s">
        <v>337</v>
      </c>
      <c r="C85" s="619"/>
      <c r="D85" s="591"/>
      <c r="E85" s="591"/>
    </row>
    <row r="86" spans="1:5" x14ac:dyDescent="0.2">
      <c r="A86" s="596" t="s">
        <v>338</v>
      </c>
      <c r="B86" s="516" t="s">
        <v>339</v>
      </c>
      <c r="C86" s="619"/>
      <c r="D86" s="591"/>
      <c r="E86" s="591"/>
    </row>
    <row r="87" spans="1:5" ht="13.5" thickBot="1" x14ac:dyDescent="0.25">
      <c r="A87" s="597" t="s">
        <v>340</v>
      </c>
      <c r="B87" s="523" t="s">
        <v>341</v>
      </c>
      <c r="C87" s="619"/>
      <c r="D87" s="97"/>
      <c r="E87" s="97"/>
    </row>
    <row r="88" spans="1:5" ht="13.5" thickBot="1" x14ac:dyDescent="0.25">
      <c r="A88" s="593" t="s">
        <v>342</v>
      </c>
      <c r="B88" s="521" t="s">
        <v>487</v>
      </c>
      <c r="C88" s="536"/>
      <c r="D88" s="97"/>
      <c r="E88" s="97"/>
    </row>
    <row r="89" spans="1:5" ht="13.5" thickBot="1" x14ac:dyDescent="0.25">
      <c r="A89" s="593" t="s">
        <v>515</v>
      </c>
      <c r="B89" s="521" t="s">
        <v>343</v>
      </c>
      <c r="C89" s="536"/>
      <c r="D89" s="97"/>
      <c r="E89" s="97"/>
    </row>
    <row r="90" spans="1:5" ht="13.5" thickBot="1" x14ac:dyDescent="0.25">
      <c r="A90" s="593" t="s">
        <v>552</v>
      </c>
      <c r="B90" s="537" t="s">
        <v>490</v>
      </c>
      <c r="C90" s="524">
        <f>+C66+C70+C75+C78+C83+C89+C88</f>
        <v>64735515</v>
      </c>
      <c r="D90" s="97"/>
      <c r="E90" s="97"/>
    </row>
    <row r="91" spans="1:5" ht="13.5" thickBot="1" x14ac:dyDescent="0.25">
      <c r="A91" s="598" t="s">
        <v>517</v>
      </c>
      <c r="B91" s="539" t="s">
        <v>518</v>
      </c>
      <c r="C91" s="524">
        <f>+C65+C90</f>
        <v>153256708</v>
      </c>
      <c r="D91" s="97"/>
      <c r="E91" s="97"/>
    </row>
    <row r="92" spans="1:5" ht="13.5" thickBot="1" x14ac:dyDescent="0.25">
      <c r="A92" s="599"/>
      <c r="B92" s="600"/>
      <c r="C92" s="601"/>
      <c r="D92" s="591"/>
      <c r="E92" s="591"/>
    </row>
    <row r="93" spans="1:5" ht="13.5" thickBot="1" x14ac:dyDescent="0.25">
      <c r="A93" s="602"/>
      <c r="B93" s="603" t="s">
        <v>58</v>
      </c>
      <c r="C93" s="604"/>
      <c r="D93" s="74"/>
      <c r="E93" s="74"/>
    </row>
    <row r="94" spans="1:5" ht="13.5" thickBot="1" x14ac:dyDescent="0.25">
      <c r="A94" s="506" t="s">
        <v>18</v>
      </c>
      <c r="B94" s="544" t="s">
        <v>600</v>
      </c>
      <c r="C94" s="545">
        <f>+C95+C96+C97+C98+C99+C112</f>
        <v>64735515</v>
      </c>
      <c r="D94" s="97"/>
      <c r="E94" s="97"/>
    </row>
    <row r="95" spans="1:5" ht="13.5" thickBot="1" x14ac:dyDescent="0.25">
      <c r="A95" s="605" t="s">
        <v>99</v>
      </c>
      <c r="B95" s="547" t="s">
        <v>49</v>
      </c>
      <c r="C95" s="548">
        <f>'12. melléklet'!C95</f>
        <v>56263450</v>
      </c>
      <c r="D95" s="372"/>
      <c r="E95" s="372"/>
    </row>
    <row r="96" spans="1:5" ht="13.5" thickBot="1" x14ac:dyDescent="0.25">
      <c r="A96" s="590" t="s">
        <v>100</v>
      </c>
      <c r="B96" s="549" t="s">
        <v>185</v>
      </c>
      <c r="C96" s="548">
        <f>'12. melléklet'!C96</f>
        <v>7588329</v>
      </c>
      <c r="D96" s="372"/>
      <c r="E96" s="372"/>
    </row>
    <row r="97" spans="1:5" x14ac:dyDescent="0.2">
      <c r="A97" s="590" t="s">
        <v>101</v>
      </c>
      <c r="B97" s="549" t="s">
        <v>141</v>
      </c>
      <c r="C97" s="548">
        <f>'12. melléklet'!C97</f>
        <v>883736</v>
      </c>
      <c r="D97" s="372"/>
      <c r="E97" s="372"/>
    </row>
    <row r="98" spans="1:5" x14ac:dyDescent="0.2">
      <c r="A98" s="590" t="s">
        <v>102</v>
      </c>
      <c r="B98" s="550" t="s">
        <v>186</v>
      </c>
      <c r="C98" s="522"/>
      <c r="D98" s="372"/>
      <c r="E98" s="372"/>
    </row>
    <row r="99" spans="1:5" x14ac:dyDescent="0.2">
      <c r="A99" s="590" t="s">
        <v>113</v>
      </c>
      <c r="B99" s="551" t="s">
        <v>187</v>
      </c>
      <c r="C99" s="522"/>
      <c r="D99" s="372"/>
      <c r="E99" s="372"/>
    </row>
    <row r="100" spans="1:5" x14ac:dyDescent="0.2">
      <c r="A100" s="590" t="s">
        <v>103</v>
      </c>
      <c r="B100" s="549" t="s">
        <v>519</v>
      </c>
      <c r="C100" s="522"/>
      <c r="D100" s="372"/>
      <c r="E100" s="372"/>
    </row>
    <row r="101" spans="1:5" x14ac:dyDescent="0.2">
      <c r="A101" s="590" t="s">
        <v>104</v>
      </c>
      <c r="B101" s="553" t="s">
        <v>453</v>
      </c>
      <c r="C101" s="522"/>
      <c r="D101" s="372"/>
      <c r="E101" s="372"/>
    </row>
    <row r="102" spans="1:5" x14ac:dyDescent="0.2">
      <c r="A102" s="590" t="s">
        <v>114</v>
      </c>
      <c r="B102" s="553" t="s">
        <v>452</v>
      </c>
      <c r="C102" s="522"/>
      <c r="D102" s="372"/>
      <c r="E102" s="372"/>
    </row>
    <row r="103" spans="1:5" x14ac:dyDescent="0.2">
      <c r="A103" s="590" t="s">
        <v>115</v>
      </c>
      <c r="B103" s="553" t="s">
        <v>359</v>
      </c>
      <c r="C103" s="522"/>
      <c r="D103" s="372"/>
      <c r="E103" s="372"/>
    </row>
    <row r="104" spans="1:5" ht="25.5" x14ac:dyDescent="0.2">
      <c r="A104" s="590" t="s">
        <v>116</v>
      </c>
      <c r="B104" s="554" t="s">
        <v>360</v>
      </c>
      <c r="C104" s="522"/>
      <c r="D104" s="372"/>
      <c r="E104" s="372"/>
    </row>
    <row r="105" spans="1:5" x14ac:dyDescent="0.2">
      <c r="A105" s="590" t="s">
        <v>117</v>
      </c>
      <c r="B105" s="676" t="s">
        <v>361</v>
      </c>
      <c r="C105" s="522"/>
      <c r="D105" s="372"/>
      <c r="E105" s="372"/>
    </row>
    <row r="106" spans="1:5" x14ac:dyDescent="0.2">
      <c r="A106" s="590" t="s">
        <v>119</v>
      </c>
      <c r="B106" s="553" t="s">
        <v>362</v>
      </c>
      <c r="C106" s="522">
        <f>'11. melléklet'!C107</f>
        <v>0</v>
      </c>
      <c r="D106" s="372"/>
      <c r="E106" s="372"/>
    </row>
    <row r="107" spans="1:5" x14ac:dyDescent="0.2">
      <c r="A107" s="590" t="s">
        <v>188</v>
      </c>
      <c r="B107" s="553" t="s">
        <v>363</v>
      </c>
      <c r="C107" s="522"/>
      <c r="D107" s="372"/>
      <c r="E107" s="372"/>
    </row>
    <row r="108" spans="1:5" ht="25.5" x14ac:dyDescent="0.2">
      <c r="A108" s="590" t="s">
        <v>357</v>
      </c>
      <c r="B108" s="554" t="s">
        <v>364</v>
      </c>
      <c r="C108" s="522"/>
      <c r="D108" s="372"/>
      <c r="E108" s="372"/>
    </row>
    <row r="109" spans="1:5" x14ac:dyDescent="0.2">
      <c r="A109" s="606" t="s">
        <v>358</v>
      </c>
      <c r="B109" s="552" t="s">
        <v>365</v>
      </c>
      <c r="C109" s="522"/>
      <c r="D109" s="372"/>
      <c r="E109" s="372"/>
    </row>
    <row r="110" spans="1:5" x14ac:dyDescent="0.2">
      <c r="A110" s="590" t="s">
        <v>450</v>
      </c>
      <c r="B110" s="552" t="s">
        <v>366</v>
      </c>
      <c r="C110" s="522"/>
      <c r="D110" s="372"/>
      <c r="E110" s="372"/>
    </row>
    <row r="111" spans="1:5" x14ac:dyDescent="0.2">
      <c r="A111" s="590" t="s">
        <v>451</v>
      </c>
      <c r="B111" s="554" t="s">
        <v>367</v>
      </c>
      <c r="C111" s="522">
        <f>'11. melléklet'!C112</f>
        <v>0</v>
      </c>
      <c r="D111" s="372"/>
      <c r="E111" s="372"/>
    </row>
    <row r="112" spans="1:5" x14ac:dyDescent="0.2">
      <c r="A112" s="590" t="s">
        <v>455</v>
      </c>
      <c r="B112" s="550" t="s">
        <v>50</v>
      </c>
      <c r="C112" s="517"/>
      <c r="D112" s="372"/>
      <c r="E112" s="372"/>
    </row>
    <row r="113" spans="1:5" x14ac:dyDescent="0.2">
      <c r="A113" s="592" t="s">
        <v>456</v>
      </c>
      <c r="B113" s="549" t="s">
        <v>520</v>
      </c>
      <c r="C113" s="522"/>
      <c r="D113" s="372"/>
      <c r="E113" s="372"/>
    </row>
    <row r="114" spans="1:5" ht="13.5" thickBot="1" x14ac:dyDescent="0.25">
      <c r="A114" s="607" t="s">
        <v>457</v>
      </c>
      <c r="B114" s="608" t="s">
        <v>521</v>
      </c>
      <c r="C114" s="558"/>
      <c r="D114" s="372"/>
      <c r="E114" s="372"/>
    </row>
    <row r="115" spans="1:5" ht="13.5" thickBot="1" x14ac:dyDescent="0.25">
      <c r="A115" s="503" t="s">
        <v>19</v>
      </c>
      <c r="B115" s="577" t="s">
        <v>594</v>
      </c>
      <c r="C115" s="511">
        <f>+C116+C118+C120</f>
        <v>0</v>
      </c>
      <c r="D115" s="372"/>
      <c r="E115" s="372"/>
    </row>
    <row r="116" spans="1:5" x14ac:dyDescent="0.2">
      <c r="A116" s="589" t="s">
        <v>105</v>
      </c>
      <c r="B116" s="549" t="s">
        <v>227</v>
      </c>
      <c r="C116" s="514"/>
      <c r="D116" s="372"/>
      <c r="E116" s="372"/>
    </row>
    <row r="117" spans="1:5" x14ac:dyDescent="0.2">
      <c r="A117" s="589" t="s">
        <v>106</v>
      </c>
      <c r="B117" s="562" t="s">
        <v>372</v>
      </c>
      <c r="C117" s="514"/>
      <c r="D117" s="372"/>
      <c r="E117" s="372"/>
    </row>
    <row r="118" spans="1:5" x14ac:dyDescent="0.2">
      <c r="A118" s="589" t="s">
        <v>107</v>
      </c>
      <c r="B118" s="562" t="s">
        <v>189</v>
      </c>
      <c r="C118" s="517"/>
      <c r="D118" s="372"/>
      <c r="E118" s="372"/>
    </row>
    <row r="119" spans="1:5" x14ac:dyDescent="0.2">
      <c r="A119" s="589" t="s">
        <v>108</v>
      </c>
      <c r="B119" s="562" t="s">
        <v>373</v>
      </c>
      <c r="C119" s="563"/>
      <c r="D119" s="372"/>
      <c r="E119" s="372"/>
    </row>
    <row r="120" spans="1:5" x14ac:dyDescent="0.2">
      <c r="A120" s="589" t="s">
        <v>109</v>
      </c>
      <c r="B120" s="520" t="s">
        <v>230</v>
      </c>
      <c r="C120" s="563"/>
      <c r="D120" s="372"/>
      <c r="E120" s="372"/>
    </row>
    <row r="121" spans="1:5" x14ac:dyDescent="0.2">
      <c r="A121" s="589" t="s">
        <v>118</v>
      </c>
      <c r="B121" s="518" t="s">
        <v>438</v>
      </c>
      <c r="C121" s="563"/>
      <c r="D121" s="372"/>
      <c r="E121" s="372"/>
    </row>
    <row r="122" spans="1:5" ht="25.5" x14ac:dyDescent="0.2">
      <c r="A122" s="589" t="s">
        <v>120</v>
      </c>
      <c r="B122" s="564" t="s">
        <v>378</v>
      </c>
      <c r="C122" s="563"/>
      <c r="D122" s="372"/>
      <c r="E122" s="372"/>
    </row>
    <row r="123" spans="1:5" x14ac:dyDescent="0.2">
      <c r="A123" s="589" t="s">
        <v>190</v>
      </c>
      <c r="B123" s="676" t="s">
        <v>361</v>
      </c>
      <c r="C123" s="563"/>
      <c r="D123" s="372"/>
      <c r="E123" s="372"/>
    </row>
    <row r="124" spans="1:5" x14ac:dyDescent="0.2">
      <c r="A124" s="589" t="s">
        <v>191</v>
      </c>
      <c r="B124" s="554" t="s">
        <v>377</v>
      </c>
      <c r="C124" s="563"/>
      <c r="D124" s="372"/>
      <c r="E124" s="372"/>
    </row>
    <row r="125" spans="1:5" x14ac:dyDescent="0.2">
      <c r="A125" s="589" t="s">
        <v>192</v>
      </c>
      <c r="B125" s="554" t="s">
        <v>376</v>
      </c>
      <c r="C125" s="563"/>
      <c r="D125" s="372"/>
      <c r="E125" s="372"/>
    </row>
    <row r="126" spans="1:5" ht="25.5" x14ac:dyDescent="0.2">
      <c r="A126" s="589" t="s">
        <v>369</v>
      </c>
      <c r="B126" s="554" t="s">
        <v>364</v>
      </c>
      <c r="C126" s="563"/>
      <c r="D126" s="372"/>
      <c r="E126" s="372"/>
    </row>
    <row r="127" spans="1:5" x14ac:dyDescent="0.2">
      <c r="A127" s="589" t="s">
        <v>370</v>
      </c>
      <c r="B127" s="554" t="s">
        <v>375</v>
      </c>
      <c r="C127" s="563"/>
      <c r="D127" s="372"/>
      <c r="E127" s="372"/>
    </row>
    <row r="128" spans="1:5" ht="13.5" thickBot="1" x14ac:dyDescent="0.25">
      <c r="A128" s="606" t="s">
        <v>371</v>
      </c>
      <c r="B128" s="554" t="s">
        <v>374</v>
      </c>
      <c r="C128" s="565"/>
      <c r="D128" s="372"/>
      <c r="E128" s="372"/>
    </row>
    <row r="129" spans="1:5" ht="13.5" thickBot="1" x14ac:dyDescent="0.25">
      <c r="A129" s="503" t="s">
        <v>20</v>
      </c>
      <c r="B129" s="566" t="s">
        <v>460</v>
      </c>
      <c r="C129" s="511">
        <f>+C94+C115</f>
        <v>64735515</v>
      </c>
      <c r="D129" s="372"/>
      <c r="E129" s="372"/>
    </row>
    <row r="130" spans="1:5" ht="13.5" thickBot="1" x14ac:dyDescent="0.25">
      <c r="A130" s="503" t="s">
        <v>21</v>
      </c>
      <c r="B130" s="566" t="s">
        <v>461</v>
      </c>
      <c r="C130" s="511">
        <f>+C131+C132+C133</f>
        <v>0</v>
      </c>
      <c r="D130" s="372"/>
      <c r="E130" s="372"/>
    </row>
    <row r="131" spans="1:5" x14ac:dyDescent="0.2">
      <c r="A131" s="589" t="s">
        <v>269</v>
      </c>
      <c r="B131" s="567" t="s">
        <v>525</v>
      </c>
      <c r="C131" s="563"/>
      <c r="D131" s="97"/>
      <c r="E131" s="97"/>
    </row>
    <row r="132" spans="1:5" x14ac:dyDescent="0.2">
      <c r="A132" s="589" t="s">
        <v>272</v>
      </c>
      <c r="B132" s="567" t="s">
        <v>469</v>
      </c>
      <c r="C132" s="563"/>
      <c r="D132" s="372"/>
      <c r="E132" s="372"/>
    </row>
    <row r="133" spans="1:5" ht="13.5" thickBot="1" x14ac:dyDescent="0.25">
      <c r="A133" s="606" t="s">
        <v>273</v>
      </c>
      <c r="B133" s="568" t="s">
        <v>524</v>
      </c>
      <c r="C133" s="563"/>
      <c r="D133" s="372"/>
      <c r="E133" s="372"/>
    </row>
    <row r="134" spans="1:5" ht="13.5" thickBot="1" x14ac:dyDescent="0.25">
      <c r="A134" s="503" t="s">
        <v>22</v>
      </c>
      <c r="B134" s="566" t="s">
        <v>462</v>
      </c>
      <c r="C134" s="511">
        <f>+C135+C136+C137+C138+C139+C140</f>
        <v>0</v>
      </c>
      <c r="D134" s="372"/>
      <c r="E134" s="372"/>
    </row>
    <row r="135" spans="1:5" x14ac:dyDescent="0.2">
      <c r="A135" s="589" t="s">
        <v>92</v>
      </c>
      <c r="B135" s="567" t="s">
        <v>471</v>
      </c>
      <c r="C135" s="563"/>
      <c r="D135" s="372"/>
      <c r="E135" s="372"/>
    </row>
    <row r="136" spans="1:5" x14ac:dyDescent="0.2">
      <c r="A136" s="589" t="s">
        <v>93</v>
      </c>
      <c r="B136" s="567" t="s">
        <v>463</v>
      </c>
      <c r="C136" s="563"/>
      <c r="D136" s="372"/>
      <c r="E136" s="372"/>
    </row>
    <row r="137" spans="1:5" x14ac:dyDescent="0.2">
      <c r="A137" s="589" t="s">
        <v>94</v>
      </c>
      <c r="B137" s="567" t="s">
        <v>464</v>
      </c>
      <c r="C137" s="563"/>
      <c r="D137" s="372"/>
      <c r="E137" s="372"/>
    </row>
    <row r="138" spans="1:5" x14ac:dyDescent="0.2">
      <c r="A138" s="589" t="s">
        <v>177</v>
      </c>
      <c r="B138" s="567" t="s">
        <v>523</v>
      </c>
      <c r="C138" s="563"/>
      <c r="D138" s="372"/>
      <c r="E138" s="372"/>
    </row>
    <row r="139" spans="1:5" x14ac:dyDescent="0.2">
      <c r="A139" s="589" t="s">
        <v>178</v>
      </c>
      <c r="B139" s="567" t="s">
        <v>466</v>
      </c>
      <c r="C139" s="563"/>
      <c r="D139" s="372"/>
      <c r="E139" s="372"/>
    </row>
    <row r="140" spans="1:5" ht="13.5" thickBot="1" x14ac:dyDescent="0.25">
      <c r="A140" s="606" t="s">
        <v>179</v>
      </c>
      <c r="B140" s="568" t="s">
        <v>467</v>
      </c>
      <c r="C140" s="563"/>
      <c r="D140" s="97"/>
      <c r="E140" s="97"/>
    </row>
    <row r="141" spans="1:5" ht="13.5" thickBot="1" x14ac:dyDescent="0.25">
      <c r="A141" s="503" t="s">
        <v>23</v>
      </c>
      <c r="B141" s="566" t="s">
        <v>549</v>
      </c>
      <c r="C141" s="524">
        <f>+C142+C143+C145+C146+C144</f>
        <v>0</v>
      </c>
      <c r="D141" s="372"/>
      <c r="E141" s="372"/>
    </row>
    <row r="142" spans="1:5" x14ac:dyDescent="0.2">
      <c r="A142" s="589" t="s">
        <v>95</v>
      </c>
      <c r="B142" s="567" t="s">
        <v>379</v>
      </c>
      <c r="C142" s="563"/>
      <c r="D142" s="372"/>
      <c r="E142" s="372"/>
    </row>
    <row r="143" spans="1:5" x14ac:dyDescent="0.2">
      <c r="A143" s="589" t="s">
        <v>96</v>
      </c>
      <c r="B143" s="567" t="s">
        <v>380</v>
      </c>
      <c r="C143" s="563"/>
      <c r="D143" s="372"/>
      <c r="E143" s="372"/>
    </row>
    <row r="144" spans="1:5" x14ac:dyDescent="0.2">
      <c r="A144" s="589" t="s">
        <v>293</v>
      </c>
      <c r="B144" s="567" t="s">
        <v>548</v>
      </c>
      <c r="C144" s="563"/>
      <c r="D144" s="372"/>
      <c r="E144" s="372"/>
    </row>
    <row r="145" spans="1:5" x14ac:dyDescent="0.2">
      <c r="A145" s="589" t="s">
        <v>294</v>
      </c>
      <c r="B145" s="567" t="s">
        <v>476</v>
      </c>
      <c r="C145" s="563"/>
      <c r="D145" s="97"/>
      <c r="E145" s="97"/>
    </row>
    <row r="146" spans="1:5" ht="13.5" thickBot="1" x14ac:dyDescent="0.25">
      <c r="A146" s="606" t="s">
        <v>295</v>
      </c>
      <c r="B146" s="568" t="s">
        <v>399</v>
      </c>
      <c r="C146" s="563"/>
      <c r="D146" s="97"/>
      <c r="E146" s="97"/>
    </row>
    <row r="147" spans="1:5" ht="13.5" thickBot="1" x14ac:dyDescent="0.25">
      <c r="A147" s="503" t="s">
        <v>24</v>
      </c>
      <c r="B147" s="566" t="s">
        <v>477</v>
      </c>
      <c r="C147" s="569">
        <f>+C148+C149+C150+C151+C152</f>
        <v>0</v>
      </c>
      <c r="D147" s="97"/>
      <c r="E147" s="97"/>
    </row>
    <row r="148" spans="1:5" x14ac:dyDescent="0.2">
      <c r="A148" s="589" t="s">
        <v>97</v>
      </c>
      <c r="B148" s="567" t="s">
        <v>472</v>
      </c>
      <c r="C148" s="563"/>
      <c r="D148" s="97"/>
      <c r="E148" s="97"/>
    </row>
    <row r="149" spans="1:5" x14ac:dyDescent="0.2">
      <c r="A149" s="589" t="s">
        <v>98</v>
      </c>
      <c r="B149" s="567" t="s">
        <v>479</v>
      </c>
      <c r="C149" s="563"/>
      <c r="D149" s="97"/>
      <c r="E149" s="97"/>
    </row>
    <row r="150" spans="1:5" x14ac:dyDescent="0.2">
      <c r="A150" s="589" t="s">
        <v>305</v>
      </c>
      <c r="B150" s="567" t="s">
        <v>474</v>
      </c>
      <c r="C150" s="563"/>
      <c r="D150" s="97"/>
      <c r="E150" s="97"/>
    </row>
    <row r="151" spans="1:5" ht="25.5" x14ac:dyDescent="0.2">
      <c r="A151" s="589" t="s">
        <v>306</v>
      </c>
      <c r="B151" s="567" t="s">
        <v>526</v>
      </c>
      <c r="C151" s="563"/>
      <c r="D151" s="97"/>
      <c r="E151" s="97"/>
    </row>
    <row r="152" spans="1:5" ht="13.5" thickBot="1" x14ac:dyDescent="0.25">
      <c r="A152" s="606" t="s">
        <v>478</v>
      </c>
      <c r="B152" s="568" t="s">
        <v>481</v>
      </c>
      <c r="C152" s="565"/>
      <c r="D152" s="372"/>
      <c r="E152" s="372"/>
    </row>
    <row r="153" spans="1:5" ht="13.5" thickBot="1" x14ac:dyDescent="0.25">
      <c r="A153" s="610" t="s">
        <v>25</v>
      </c>
      <c r="B153" s="566" t="s">
        <v>482</v>
      </c>
      <c r="C153" s="569"/>
      <c r="D153" s="372"/>
      <c r="E153" s="372"/>
    </row>
    <row r="154" spans="1:5" ht="13.5" thickBot="1" x14ac:dyDescent="0.25">
      <c r="A154" s="610" t="s">
        <v>26</v>
      </c>
      <c r="B154" s="566" t="s">
        <v>483</v>
      </c>
      <c r="C154" s="569"/>
      <c r="D154" s="372"/>
      <c r="E154" s="372"/>
    </row>
    <row r="155" spans="1:5" ht="13.5" thickBot="1" x14ac:dyDescent="0.25">
      <c r="A155" s="33" t="s">
        <v>27</v>
      </c>
      <c r="B155" s="128" t="s">
        <v>485</v>
      </c>
      <c r="C155" s="399">
        <f>+C130+C134+C141+C147+C153+C154</f>
        <v>0</v>
      </c>
      <c r="D155" s="3"/>
      <c r="E155" s="3"/>
    </row>
    <row r="156" spans="1:5" ht="13.5" thickBot="1" x14ac:dyDescent="0.25">
      <c r="A156" s="418" t="s">
        <v>28</v>
      </c>
      <c r="B156" s="363" t="s">
        <v>484</v>
      </c>
      <c r="C156" s="399">
        <f>+C129+C155</f>
        <v>64735515</v>
      </c>
      <c r="D156" s="3"/>
      <c r="E156" s="3"/>
    </row>
    <row r="157" spans="1:5" ht="13.5" thickBot="1" x14ac:dyDescent="0.25">
      <c r="A157" s="368"/>
      <c r="B157" s="369"/>
      <c r="C157" s="352"/>
      <c r="D157" s="3"/>
      <c r="E157" s="3"/>
    </row>
    <row r="158" spans="1:5" ht="13.5" thickBot="1" x14ac:dyDescent="0.25">
      <c r="A158" s="244" t="s">
        <v>527</v>
      </c>
      <c r="B158" s="245"/>
      <c r="C158" s="125">
        <v>10</v>
      </c>
      <c r="D158" s="3"/>
      <c r="E158" s="3"/>
    </row>
    <row r="159" spans="1:5" ht="13.5" thickBot="1" x14ac:dyDescent="0.25">
      <c r="A159" s="244" t="s">
        <v>208</v>
      </c>
      <c r="B159" s="245"/>
      <c r="C159" s="125">
        <v>0</v>
      </c>
      <c r="D159" s="3"/>
      <c r="E159" s="3"/>
    </row>
    <row r="160" spans="1:5" x14ac:dyDescent="0.2">
      <c r="A160" s="371"/>
      <c r="B160" s="372"/>
      <c r="C160" s="352"/>
      <c r="D160" s="3"/>
      <c r="E160" s="3"/>
    </row>
    <row r="161" spans="1:5" x14ac:dyDescent="0.2">
      <c r="A161" s="371"/>
      <c r="B161" s="372"/>
      <c r="C161" s="352"/>
      <c r="D161" s="3"/>
      <c r="E161" s="3"/>
    </row>
    <row r="162" spans="1:5" x14ac:dyDescent="0.2">
      <c r="A162" s="371"/>
      <c r="B162" s="372"/>
      <c r="C162" s="352"/>
      <c r="D162" s="3"/>
      <c r="E162" s="3"/>
    </row>
    <row r="163" spans="1:5" x14ac:dyDescent="0.2">
      <c r="A163" s="371"/>
      <c r="B163" s="372"/>
      <c r="C163" s="352"/>
      <c r="D163" s="3"/>
      <c r="E163" s="3"/>
    </row>
    <row r="164" spans="1:5" x14ac:dyDescent="0.2">
      <c r="A164" s="371"/>
      <c r="B164" s="372"/>
      <c r="C164" s="352"/>
      <c r="D164" s="3"/>
      <c r="E164" s="3"/>
    </row>
  </sheetData>
  <pageMargins left="0.70866141732283472" right="0.70866141732283472" top="0.74803149606299213" bottom="0.74803149606299213" header="0.31496062992125984" footer="0.31496062992125984"/>
  <pageSetup paperSize="9" scale="92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FF0000"/>
  </sheetPr>
  <dimension ref="A1:K159"/>
  <sheetViews>
    <sheetView zoomScale="130" zoomScaleNormal="130" zoomScaleSheetLayoutView="85" workbookViewId="0">
      <selection activeCell="C95" sqref="C95:C98"/>
    </sheetView>
  </sheetViews>
  <sheetFormatPr defaultColWidth="9.33203125" defaultRowHeight="12.75" x14ac:dyDescent="0.2"/>
  <cols>
    <col min="1" max="1" width="19.5" style="371" customWidth="1"/>
    <col min="2" max="2" width="72" style="372" customWidth="1"/>
    <col min="3" max="3" width="25" style="373" customWidth="1"/>
    <col min="4" max="16384" width="9.33203125" style="3"/>
  </cols>
  <sheetData>
    <row r="1" spans="1:3" s="2" customFormat="1" ht="16.5" customHeight="1" thickBot="1" x14ac:dyDescent="0.25">
      <c r="A1" s="224"/>
      <c r="B1" s="225"/>
      <c r="C1" s="246" t="str">
        <f>+CONCATENATE("9.1.2. melléklet a ……/",LEFT(ÖSSZEFÜGGÉSEK!A5,4),". (….) önkormányzati rendelethez")</f>
        <v>9.1.2. melléklet a ……/2024. (….) önkormányzati rendelethez</v>
      </c>
    </row>
    <row r="2" spans="1:3" s="93" customFormat="1" ht="21" customHeight="1" x14ac:dyDescent="0.2">
      <c r="A2" s="382" t="s">
        <v>62</v>
      </c>
      <c r="B2" s="339" t="s">
        <v>553</v>
      </c>
      <c r="C2" s="341" t="s">
        <v>53</v>
      </c>
    </row>
    <row r="3" spans="1:3" s="93" customFormat="1" ht="16.5" thickBot="1" x14ac:dyDescent="0.25">
      <c r="A3" s="226" t="s">
        <v>205</v>
      </c>
      <c r="B3" s="340" t="s">
        <v>439</v>
      </c>
      <c r="C3" s="464" t="s">
        <v>61</v>
      </c>
    </row>
    <row r="4" spans="1:3" s="94" customFormat="1" ht="15.95" customHeight="1" thickBot="1" x14ac:dyDescent="0.3">
      <c r="A4" s="227"/>
      <c r="B4" s="227"/>
      <c r="C4" s="4" t="s">
        <v>54</v>
      </c>
    </row>
    <row r="5" spans="1:3" ht="13.5" thickBot="1" x14ac:dyDescent="0.25">
      <c r="A5" s="383" t="s">
        <v>207</v>
      </c>
      <c r="B5" s="228" t="s">
        <v>55</v>
      </c>
      <c r="C5" s="342" t="s">
        <v>56</v>
      </c>
    </row>
    <row r="6" spans="1:3" s="63" customFormat="1" ht="12.95" customHeight="1" thickBot="1" x14ac:dyDescent="0.25">
      <c r="A6" s="36" t="s">
        <v>499</v>
      </c>
      <c r="B6" s="200" t="s">
        <v>500</v>
      </c>
      <c r="C6" s="201" t="s">
        <v>501</v>
      </c>
    </row>
    <row r="7" spans="1:3" s="63" customFormat="1" ht="15.95" customHeight="1" thickBot="1" x14ac:dyDescent="0.25">
      <c r="A7" s="230"/>
      <c r="B7" s="231" t="s">
        <v>57</v>
      </c>
      <c r="C7" s="343"/>
    </row>
    <row r="8" spans="1:3" s="63" customFormat="1" ht="12" customHeight="1" thickBot="1" x14ac:dyDescent="0.25">
      <c r="A8" s="33" t="s">
        <v>18</v>
      </c>
      <c r="B8" s="21" t="s">
        <v>253</v>
      </c>
      <c r="C8" s="286">
        <f>+C9+C10+C11+C12+C13+C14</f>
        <v>0</v>
      </c>
    </row>
    <row r="9" spans="1:3" s="95" customFormat="1" ht="12" customHeight="1" x14ac:dyDescent="0.2">
      <c r="A9" s="407" t="s">
        <v>99</v>
      </c>
      <c r="B9" s="390" t="s">
        <v>254</v>
      </c>
      <c r="C9" s="289"/>
    </row>
    <row r="10" spans="1:3" s="96" customFormat="1" ht="12" customHeight="1" x14ac:dyDescent="0.2">
      <c r="A10" s="408" t="s">
        <v>100</v>
      </c>
      <c r="B10" s="391" t="s">
        <v>255</v>
      </c>
      <c r="C10" s="288"/>
    </row>
    <row r="11" spans="1:3" s="96" customFormat="1" ht="12" customHeight="1" x14ac:dyDescent="0.2">
      <c r="A11" s="408" t="s">
        <v>101</v>
      </c>
      <c r="B11" s="391" t="s">
        <v>256</v>
      </c>
      <c r="C11" s="288"/>
    </row>
    <row r="12" spans="1:3" s="96" customFormat="1" ht="12" customHeight="1" x14ac:dyDescent="0.2">
      <c r="A12" s="408" t="s">
        <v>102</v>
      </c>
      <c r="B12" s="391" t="s">
        <v>257</v>
      </c>
      <c r="C12" s="288"/>
    </row>
    <row r="13" spans="1:3" s="96" customFormat="1" ht="12" customHeight="1" x14ac:dyDescent="0.2">
      <c r="A13" s="408" t="s">
        <v>150</v>
      </c>
      <c r="B13" s="391" t="s">
        <v>513</v>
      </c>
      <c r="C13" s="288"/>
    </row>
    <row r="14" spans="1:3" s="95" customFormat="1" ht="12" customHeight="1" thickBot="1" x14ac:dyDescent="0.25">
      <c r="A14" s="409" t="s">
        <v>103</v>
      </c>
      <c r="B14" s="392" t="s">
        <v>442</v>
      </c>
      <c r="C14" s="288"/>
    </row>
    <row r="15" spans="1:3" s="95" customFormat="1" ht="12" customHeight="1" thickBot="1" x14ac:dyDescent="0.25">
      <c r="A15" s="33" t="s">
        <v>19</v>
      </c>
      <c r="B15" s="281" t="s">
        <v>258</v>
      </c>
      <c r="C15" s="286">
        <f>+C16+C17+C18+C19+C20</f>
        <v>0</v>
      </c>
    </row>
    <row r="16" spans="1:3" s="95" customFormat="1" ht="12" customHeight="1" x14ac:dyDescent="0.2">
      <c r="A16" s="407" t="s">
        <v>105</v>
      </c>
      <c r="B16" s="390" t="s">
        <v>259</v>
      </c>
      <c r="C16" s="289"/>
    </row>
    <row r="17" spans="1:3" s="95" customFormat="1" ht="12" customHeight="1" x14ac:dyDescent="0.2">
      <c r="A17" s="408" t="s">
        <v>106</v>
      </c>
      <c r="B17" s="391" t="s">
        <v>260</v>
      </c>
      <c r="C17" s="288"/>
    </row>
    <row r="18" spans="1:3" s="95" customFormat="1" ht="12" customHeight="1" x14ac:dyDescent="0.2">
      <c r="A18" s="408" t="s">
        <v>107</v>
      </c>
      <c r="B18" s="391" t="s">
        <v>432</v>
      </c>
      <c r="C18" s="288"/>
    </row>
    <row r="19" spans="1:3" s="95" customFormat="1" ht="12" customHeight="1" x14ac:dyDescent="0.2">
      <c r="A19" s="408" t="s">
        <v>108</v>
      </c>
      <c r="B19" s="391" t="s">
        <v>433</v>
      </c>
      <c r="C19" s="288"/>
    </row>
    <row r="20" spans="1:3" s="95" customFormat="1" ht="12" customHeight="1" x14ac:dyDescent="0.2">
      <c r="A20" s="408" t="s">
        <v>109</v>
      </c>
      <c r="B20" s="391" t="s">
        <v>261</v>
      </c>
      <c r="C20" s="288"/>
    </row>
    <row r="21" spans="1:3" s="96" customFormat="1" ht="12" customHeight="1" thickBot="1" x14ac:dyDescent="0.25">
      <c r="A21" s="409" t="s">
        <v>118</v>
      </c>
      <c r="B21" s="392" t="s">
        <v>262</v>
      </c>
      <c r="C21" s="290"/>
    </row>
    <row r="22" spans="1:3" s="96" customFormat="1" ht="12" customHeight="1" thickBot="1" x14ac:dyDescent="0.25">
      <c r="A22" s="33" t="s">
        <v>20</v>
      </c>
      <c r="B22" s="21" t="s">
        <v>263</v>
      </c>
      <c r="C22" s="286">
        <f>+C23+C24+C25+C26+C27</f>
        <v>0</v>
      </c>
    </row>
    <row r="23" spans="1:3" s="96" customFormat="1" ht="12" customHeight="1" x14ac:dyDescent="0.2">
      <c r="A23" s="407" t="s">
        <v>88</v>
      </c>
      <c r="B23" s="390" t="s">
        <v>264</v>
      </c>
      <c r="C23" s="289"/>
    </row>
    <row r="24" spans="1:3" s="95" customFormat="1" ht="12" customHeight="1" x14ac:dyDescent="0.2">
      <c r="A24" s="408" t="s">
        <v>89</v>
      </c>
      <c r="B24" s="391" t="s">
        <v>265</v>
      </c>
      <c r="C24" s="288"/>
    </row>
    <row r="25" spans="1:3" s="96" customFormat="1" ht="12" customHeight="1" x14ac:dyDescent="0.2">
      <c r="A25" s="408" t="s">
        <v>90</v>
      </c>
      <c r="B25" s="391" t="s">
        <v>434</v>
      </c>
      <c r="C25" s="288"/>
    </row>
    <row r="26" spans="1:3" s="96" customFormat="1" ht="12" customHeight="1" x14ac:dyDescent="0.2">
      <c r="A26" s="408" t="s">
        <v>91</v>
      </c>
      <c r="B26" s="391" t="s">
        <v>435</v>
      </c>
      <c r="C26" s="288"/>
    </row>
    <row r="27" spans="1:3" s="96" customFormat="1" ht="12" customHeight="1" x14ac:dyDescent="0.2">
      <c r="A27" s="408" t="s">
        <v>173</v>
      </c>
      <c r="B27" s="391" t="s">
        <v>266</v>
      </c>
      <c r="C27" s="288"/>
    </row>
    <row r="28" spans="1:3" s="96" customFormat="1" ht="12" customHeight="1" thickBot="1" x14ac:dyDescent="0.25">
      <c r="A28" s="409" t="s">
        <v>174</v>
      </c>
      <c r="B28" s="392" t="s">
        <v>267</v>
      </c>
      <c r="C28" s="290"/>
    </row>
    <row r="29" spans="1:3" s="96" customFormat="1" ht="12" customHeight="1" thickBot="1" x14ac:dyDescent="0.25">
      <c r="A29" s="33" t="s">
        <v>175</v>
      </c>
      <c r="B29" s="21" t="s">
        <v>268</v>
      </c>
      <c r="C29" s="292">
        <f>+C30+C34+C35+C36</f>
        <v>0</v>
      </c>
    </row>
    <row r="30" spans="1:3" s="96" customFormat="1" ht="12" customHeight="1" x14ac:dyDescent="0.2">
      <c r="A30" s="407" t="s">
        <v>269</v>
      </c>
      <c r="B30" s="390" t="s">
        <v>514</v>
      </c>
      <c r="C30" s="387">
        <f>+C31+C32+C33</f>
        <v>0</v>
      </c>
    </row>
    <row r="31" spans="1:3" s="96" customFormat="1" ht="12" customHeight="1" x14ac:dyDescent="0.2">
      <c r="A31" s="408" t="s">
        <v>270</v>
      </c>
      <c r="B31" s="391" t="s">
        <v>275</v>
      </c>
      <c r="C31" s="288"/>
    </row>
    <row r="32" spans="1:3" s="96" customFormat="1" ht="12" customHeight="1" x14ac:dyDescent="0.2">
      <c r="A32" s="408" t="s">
        <v>271</v>
      </c>
      <c r="B32" s="391" t="s">
        <v>276</v>
      </c>
      <c r="C32" s="288"/>
    </row>
    <row r="33" spans="1:3" s="96" customFormat="1" ht="12" customHeight="1" x14ac:dyDescent="0.2">
      <c r="A33" s="408" t="s">
        <v>446</v>
      </c>
      <c r="B33" s="456" t="s">
        <v>447</v>
      </c>
      <c r="C33" s="288"/>
    </row>
    <row r="34" spans="1:3" s="96" customFormat="1" ht="12" customHeight="1" x14ac:dyDescent="0.2">
      <c r="A34" s="408" t="s">
        <v>272</v>
      </c>
      <c r="B34" s="391" t="s">
        <v>277</v>
      </c>
      <c r="C34" s="288"/>
    </row>
    <row r="35" spans="1:3" s="96" customFormat="1" ht="12" customHeight="1" x14ac:dyDescent="0.2">
      <c r="A35" s="408" t="s">
        <v>273</v>
      </c>
      <c r="B35" s="391" t="s">
        <v>278</v>
      </c>
      <c r="C35" s="288"/>
    </row>
    <row r="36" spans="1:3" s="96" customFormat="1" ht="12" customHeight="1" thickBot="1" x14ac:dyDescent="0.25">
      <c r="A36" s="409" t="s">
        <v>274</v>
      </c>
      <c r="B36" s="392" t="s">
        <v>279</v>
      </c>
      <c r="C36" s="290"/>
    </row>
    <row r="37" spans="1:3" s="96" customFormat="1" ht="12" customHeight="1" thickBot="1" x14ac:dyDescent="0.25">
      <c r="A37" s="33" t="s">
        <v>22</v>
      </c>
      <c r="B37" s="21" t="s">
        <v>443</v>
      </c>
      <c r="C37" s="286">
        <f>SUM(C38:C48)</f>
        <v>0</v>
      </c>
    </row>
    <row r="38" spans="1:3" s="96" customFormat="1" ht="12" customHeight="1" x14ac:dyDescent="0.2">
      <c r="A38" s="407" t="s">
        <v>92</v>
      </c>
      <c r="B38" s="390" t="s">
        <v>282</v>
      </c>
      <c r="C38" s="289"/>
    </row>
    <row r="39" spans="1:3" s="96" customFormat="1" ht="12" customHeight="1" x14ac:dyDescent="0.2">
      <c r="A39" s="408" t="s">
        <v>93</v>
      </c>
      <c r="B39" s="391" t="s">
        <v>283</v>
      </c>
      <c r="C39" s="288"/>
    </row>
    <row r="40" spans="1:3" s="96" customFormat="1" ht="12" customHeight="1" x14ac:dyDescent="0.2">
      <c r="A40" s="408" t="s">
        <v>94</v>
      </c>
      <c r="B40" s="391" t="s">
        <v>284</v>
      </c>
      <c r="C40" s="288"/>
    </row>
    <row r="41" spans="1:3" s="96" customFormat="1" ht="12" customHeight="1" x14ac:dyDescent="0.2">
      <c r="A41" s="408" t="s">
        <v>177</v>
      </c>
      <c r="B41" s="391" t="s">
        <v>285</v>
      </c>
      <c r="C41" s="288"/>
    </row>
    <row r="42" spans="1:3" s="96" customFormat="1" ht="12" customHeight="1" x14ac:dyDescent="0.2">
      <c r="A42" s="408" t="s">
        <v>178</v>
      </c>
      <c r="B42" s="391" t="s">
        <v>286</v>
      </c>
      <c r="C42" s="288"/>
    </row>
    <row r="43" spans="1:3" s="96" customFormat="1" ht="12" customHeight="1" x14ac:dyDescent="0.2">
      <c r="A43" s="408" t="s">
        <v>179</v>
      </c>
      <c r="B43" s="391" t="s">
        <v>287</v>
      </c>
      <c r="C43" s="288"/>
    </row>
    <row r="44" spans="1:3" s="96" customFormat="1" ht="12" customHeight="1" x14ac:dyDescent="0.2">
      <c r="A44" s="408" t="s">
        <v>180</v>
      </c>
      <c r="B44" s="391" t="s">
        <v>288</v>
      </c>
      <c r="C44" s="288"/>
    </row>
    <row r="45" spans="1:3" s="96" customFormat="1" ht="12" customHeight="1" x14ac:dyDescent="0.2">
      <c r="A45" s="408" t="s">
        <v>181</v>
      </c>
      <c r="B45" s="391" t="s">
        <v>289</v>
      </c>
      <c r="C45" s="288"/>
    </row>
    <row r="46" spans="1:3" s="96" customFormat="1" ht="12" customHeight="1" x14ac:dyDescent="0.2">
      <c r="A46" s="408" t="s">
        <v>280</v>
      </c>
      <c r="B46" s="391" t="s">
        <v>290</v>
      </c>
      <c r="C46" s="291"/>
    </row>
    <row r="47" spans="1:3" s="96" customFormat="1" ht="12" customHeight="1" x14ac:dyDescent="0.2">
      <c r="A47" s="409" t="s">
        <v>281</v>
      </c>
      <c r="B47" s="392" t="s">
        <v>445</v>
      </c>
      <c r="C47" s="379"/>
    </row>
    <row r="48" spans="1:3" s="96" customFormat="1" ht="12" customHeight="1" thickBot="1" x14ac:dyDescent="0.25">
      <c r="A48" s="409" t="s">
        <v>444</v>
      </c>
      <c r="B48" s="392" t="s">
        <v>291</v>
      </c>
      <c r="C48" s="379"/>
    </row>
    <row r="49" spans="1:3" s="96" customFormat="1" ht="12" customHeight="1" thickBot="1" x14ac:dyDescent="0.25">
      <c r="A49" s="33" t="s">
        <v>23</v>
      </c>
      <c r="B49" s="21" t="s">
        <v>292</v>
      </c>
      <c r="C49" s="286">
        <f>SUM(C50:C54)</f>
        <v>0</v>
      </c>
    </row>
    <row r="50" spans="1:3" s="96" customFormat="1" ht="12" customHeight="1" x14ac:dyDescent="0.2">
      <c r="A50" s="407" t="s">
        <v>95</v>
      </c>
      <c r="B50" s="390" t="s">
        <v>296</v>
      </c>
      <c r="C50" s="430"/>
    </row>
    <row r="51" spans="1:3" s="96" customFormat="1" ht="12" customHeight="1" x14ac:dyDescent="0.2">
      <c r="A51" s="408" t="s">
        <v>96</v>
      </c>
      <c r="B51" s="391" t="s">
        <v>297</v>
      </c>
      <c r="C51" s="291"/>
    </row>
    <row r="52" spans="1:3" s="96" customFormat="1" ht="12" customHeight="1" x14ac:dyDescent="0.2">
      <c r="A52" s="408" t="s">
        <v>293</v>
      </c>
      <c r="B52" s="391" t="s">
        <v>298</v>
      </c>
      <c r="C52" s="291"/>
    </row>
    <row r="53" spans="1:3" s="96" customFormat="1" ht="12" customHeight="1" x14ac:dyDescent="0.2">
      <c r="A53" s="408" t="s">
        <v>294</v>
      </c>
      <c r="B53" s="391" t="s">
        <v>299</v>
      </c>
      <c r="C53" s="291"/>
    </row>
    <row r="54" spans="1:3" s="96" customFormat="1" ht="12" customHeight="1" thickBot="1" x14ac:dyDescent="0.25">
      <c r="A54" s="409" t="s">
        <v>295</v>
      </c>
      <c r="B54" s="392" t="s">
        <v>300</v>
      </c>
      <c r="C54" s="379"/>
    </row>
    <row r="55" spans="1:3" s="96" customFormat="1" ht="12" customHeight="1" thickBot="1" x14ac:dyDescent="0.25">
      <c r="A55" s="33" t="s">
        <v>182</v>
      </c>
      <c r="B55" s="21" t="s">
        <v>301</v>
      </c>
      <c r="C55" s="286">
        <f>SUM(C56:C58)</f>
        <v>0</v>
      </c>
    </row>
    <row r="56" spans="1:3" s="96" customFormat="1" ht="12" customHeight="1" x14ac:dyDescent="0.2">
      <c r="A56" s="407" t="s">
        <v>97</v>
      </c>
      <c r="B56" s="390" t="s">
        <v>302</v>
      </c>
      <c r="C56" s="289"/>
    </row>
    <row r="57" spans="1:3" s="96" customFormat="1" ht="12" customHeight="1" x14ac:dyDescent="0.2">
      <c r="A57" s="408" t="s">
        <v>98</v>
      </c>
      <c r="B57" s="391" t="s">
        <v>436</v>
      </c>
      <c r="C57" s="288"/>
    </row>
    <row r="58" spans="1:3" s="96" customFormat="1" ht="12" customHeight="1" x14ac:dyDescent="0.2">
      <c r="A58" s="408" t="s">
        <v>305</v>
      </c>
      <c r="B58" s="391" t="s">
        <v>303</v>
      </c>
      <c r="C58" s="288"/>
    </row>
    <row r="59" spans="1:3" s="96" customFormat="1" ht="12" customHeight="1" thickBot="1" x14ac:dyDescent="0.25">
      <c r="A59" s="409" t="s">
        <v>306</v>
      </c>
      <c r="B59" s="392" t="s">
        <v>304</v>
      </c>
      <c r="C59" s="290"/>
    </row>
    <row r="60" spans="1:3" s="96" customFormat="1" ht="12" customHeight="1" thickBot="1" x14ac:dyDescent="0.25">
      <c r="A60" s="33" t="s">
        <v>25</v>
      </c>
      <c r="B60" s="281" t="s">
        <v>307</v>
      </c>
      <c r="C60" s="286">
        <f>SUM(C61:C63)</f>
        <v>0</v>
      </c>
    </row>
    <row r="61" spans="1:3" s="96" customFormat="1" ht="12" customHeight="1" x14ac:dyDescent="0.2">
      <c r="A61" s="407" t="s">
        <v>183</v>
      </c>
      <c r="B61" s="390" t="s">
        <v>309</v>
      </c>
      <c r="C61" s="291"/>
    </row>
    <row r="62" spans="1:3" s="96" customFormat="1" ht="12" customHeight="1" x14ac:dyDescent="0.2">
      <c r="A62" s="408" t="s">
        <v>184</v>
      </c>
      <c r="B62" s="391" t="s">
        <v>437</v>
      </c>
      <c r="C62" s="291"/>
    </row>
    <row r="63" spans="1:3" s="96" customFormat="1" ht="12" customHeight="1" x14ac:dyDescent="0.2">
      <c r="A63" s="408" t="s">
        <v>229</v>
      </c>
      <c r="B63" s="391" t="s">
        <v>310</v>
      </c>
      <c r="C63" s="291"/>
    </row>
    <row r="64" spans="1:3" s="96" customFormat="1" ht="12" customHeight="1" thickBot="1" x14ac:dyDescent="0.25">
      <c r="A64" s="409" t="s">
        <v>308</v>
      </c>
      <c r="B64" s="392" t="s">
        <v>311</v>
      </c>
      <c r="C64" s="291"/>
    </row>
    <row r="65" spans="1:3" s="96" customFormat="1" ht="12" customHeight="1" thickBot="1" x14ac:dyDescent="0.25">
      <c r="A65" s="33" t="s">
        <v>26</v>
      </c>
      <c r="B65" s="21" t="s">
        <v>312</v>
      </c>
      <c r="C65" s="292">
        <f>+C8+C15+C22+C29+C37+C49+C55+C60</f>
        <v>0</v>
      </c>
    </row>
    <row r="66" spans="1:3" s="96" customFormat="1" ht="12" customHeight="1" thickBot="1" x14ac:dyDescent="0.2">
      <c r="A66" s="410" t="s">
        <v>403</v>
      </c>
      <c r="B66" s="281" t="s">
        <v>314</v>
      </c>
      <c r="C66" s="286">
        <f>SUM(C67:C69)</f>
        <v>0</v>
      </c>
    </row>
    <row r="67" spans="1:3" s="96" customFormat="1" ht="12" customHeight="1" x14ac:dyDescent="0.2">
      <c r="A67" s="407" t="s">
        <v>345</v>
      </c>
      <c r="B67" s="390" t="s">
        <v>315</v>
      </c>
      <c r="C67" s="291"/>
    </row>
    <row r="68" spans="1:3" s="96" customFormat="1" ht="12" customHeight="1" x14ac:dyDescent="0.2">
      <c r="A68" s="408" t="s">
        <v>354</v>
      </c>
      <c r="B68" s="391" t="s">
        <v>316</v>
      </c>
      <c r="C68" s="291"/>
    </row>
    <row r="69" spans="1:3" s="96" customFormat="1" ht="12" customHeight="1" thickBot="1" x14ac:dyDescent="0.25">
      <c r="A69" s="409" t="s">
        <v>355</v>
      </c>
      <c r="B69" s="393" t="s">
        <v>317</v>
      </c>
      <c r="C69" s="291"/>
    </row>
    <row r="70" spans="1:3" s="96" customFormat="1" ht="12" customHeight="1" thickBot="1" x14ac:dyDescent="0.2">
      <c r="A70" s="410" t="s">
        <v>318</v>
      </c>
      <c r="B70" s="281" t="s">
        <v>319</v>
      </c>
      <c r="C70" s="286">
        <f>SUM(C71:C74)</f>
        <v>0</v>
      </c>
    </row>
    <row r="71" spans="1:3" s="96" customFormat="1" ht="12" customHeight="1" x14ac:dyDescent="0.2">
      <c r="A71" s="407" t="s">
        <v>151</v>
      </c>
      <c r="B71" s="390" t="s">
        <v>320</v>
      </c>
      <c r="C71" s="291"/>
    </row>
    <row r="72" spans="1:3" s="96" customFormat="1" ht="12" customHeight="1" x14ac:dyDescent="0.2">
      <c r="A72" s="408" t="s">
        <v>152</v>
      </c>
      <c r="B72" s="391" t="s">
        <v>321</v>
      </c>
      <c r="C72" s="291"/>
    </row>
    <row r="73" spans="1:3" s="96" customFormat="1" ht="12" customHeight="1" x14ac:dyDescent="0.2">
      <c r="A73" s="408" t="s">
        <v>346</v>
      </c>
      <c r="B73" s="391" t="s">
        <v>322</v>
      </c>
      <c r="C73" s="291"/>
    </row>
    <row r="74" spans="1:3" s="96" customFormat="1" ht="12" customHeight="1" thickBot="1" x14ac:dyDescent="0.25">
      <c r="A74" s="409" t="s">
        <v>347</v>
      </c>
      <c r="B74" s="392" t="s">
        <v>323</v>
      </c>
      <c r="C74" s="291"/>
    </row>
    <row r="75" spans="1:3" s="96" customFormat="1" ht="12" customHeight="1" thickBot="1" x14ac:dyDescent="0.2">
      <c r="A75" s="410" t="s">
        <v>324</v>
      </c>
      <c r="B75" s="281" t="s">
        <v>325</v>
      </c>
      <c r="C75" s="286">
        <f>SUM(C76:C77)</f>
        <v>0</v>
      </c>
    </row>
    <row r="76" spans="1:3" s="96" customFormat="1" ht="12" customHeight="1" x14ac:dyDescent="0.2">
      <c r="A76" s="407" t="s">
        <v>348</v>
      </c>
      <c r="B76" s="390" t="s">
        <v>326</v>
      </c>
      <c r="C76" s="291"/>
    </row>
    <row r="77" spans="1:3" s="96" customFormat="1" ht="12" customHeight="1" thickBot="1" x14ac:dyDescent="0.25">
      <c r="A77" s="409" t="s">
        <v>349</v>
      </c>
      <c r="B77" s="392" t="s">
        <v>327</v>
      </c>
      <c r="C77" s="291"/>
    </row>
    <row r="78" spans="1:3" s="95" customFormat="1" ht="12" customHeight="1" thickBot="1" x14ac:dyDescent="0.2">
      <c r="A78" s="410" t="s">
        <v>328</v>
      </c>
      <c r="B78" s="281" t="s">
        <v>329</v>
      </c>
      <c r="C78" s="286">
        <f>SUM(C79:C82)</f>
        <v>0</v>
      </c>
    </row>
    <row r="79" spans="1:3" s="96" customFormat="1" ht="12" customHeight="1" x14ac:dyDescent="0.2">
      <c r="A79" s="407" t="s">
        <v>350</v>
      </c>
      <c r="B79" s="390" t="s">
        <v>330</v>
      </c>
      <c r="C79" s="291"/>
    </row>
    <row r="80" spans="1:3" s="96" customFormat="1" ht="12" customHeight="1" x14ac:dyDescent="0.2">
      <c r="A80" s="408" t="s">
        <v>351</v>
      </c>
      <c r="B80" s="391" t="s">
        <v>331</v>
      </c>
      <c r="C80" s="291"/>
    </row>
    <row r="81" spans="1:3" s="96" customFormat="1" ht="12" customHeight="1" x14ac:dyDescent="0.2">
      <c r="A81" s="409" t="s">
        <v>352</v>
      </c>
      <c r="B81" s="392" t="s">
        <v>548</v>
      </c>
      <c r="C81" s="291"/>
    </row>
    <row r="82" spans="1:3" s="96" customFormat="1" ht="12" customHeight="1" thickBot="1" x14ac:dyDescent="0.25">
      <c r="A82" s="409" t="s">
        <v>555</v>
      </c>
      <c r="B82" s="392" t="s">
        <v>332</v>
      </c>
      <c r="C82" s="291"/>
    </row>
    <row r="83" spans="1:3" s="96" customFormat="1" ht="12" customHeight="1" thickBot="1" x14ac:dyDescent="0.2">
      <c r="A83" s="410" t="s">
        <v>333</v>
      </c>
      <c r="B83" s="281" t="s">
        <v>353</v>
      </c>
      <c r="C83" s="286">
        <f>SUM(C84:C87)</f>
        <v>0</v>
      </c>
    </row>
    <row r="84" spans="1:3" s="96" customFormat="1" ht="12" customHeight="1" x14ac:dyDescent="0.2">
      <c r="A84" s="411" t="s">
        <v>334</v>
      </c>
      <c r="B84" s="390" t="s">
        <v>335</v>
      </c>
      <c r="C84" s="291"/>
    </row>
    <row r="85" spans="1:3" s="96" customFormat="1" ht="12" customHeight="1" x14ac:dyDescent="0.2">
      <c r="A85" s="412" t="s">
        <v>336</v>
      </c>
      <c r="B85" s="391" t="s">
        <v>337</v>
      </c>
      <c r="C85" s="291"/>
    </row>
    <row r="86" spans="1:3" s="96" customFormat="1" ht="12" customHeight="1" x14ac:dyDescent="0.2">
      <c r="A86" s="412" t="s">
        <v>338</v>
      </c>
      <c r="B86" s="391" t="s">
        <v>339</v>
      </c>
      <c r="C86" s="291"/>
    </row>
    <row r="87" spans="1:3" s="95" customFormat="1" ht="12" customHeight="1" thickBot="1" x14ac:dyDescent="0.25">
      <c r="A87" s="413" t="s">
        <v>340</v>
      </c>
      <c r="B87" s="392" t="s">
        <v>341</v>
      </c>
      <c r="C87" s="291"/>
    </row>
    <row r="88" spans="1:3" s="95" customFormat="1" ht="12" customHeight="1" thickBot="1" x14ac:dyDescent="0.2">
      <c r="A88" s="410" t="s">
        <v>342</v>
      </c>
      <c r="B88" s="281" t="s">
        <v>487</v>
      </c>
      <c r="C88" s="431"/>
    </row>
    <row r="89" spans="1:3" s="95" customFormat="1" ht="12" customHeight="1" thickBot="1" x14ac:dyDescent="0.2">
      <c r="A89" s="410" t="s">
        <v>515</v>
      </c>
      <c r="B89" s="281" t="s">
        <v>343</v>
      </c>
      <c r="C89" s="431"/>
    </row>
    <row r="90" spans="1:3" s="95" customFormat="1" ht="12" customHeight="1" thickBot="1" x14ac:dyDescent="0.2">
      <c r="A90" s="410" t="s">
        <v>516</v>
      </c>
      <c r="B90" s="397" t="s">
        <v>490</v>
      </c>
      <c r="C90" s="292">
        <f>+C66+C70+C75+C78+C83+C89+C88</f>
        <v>0</v>
      </c>
    </row>
    <row r="91" spans="1:3" s="95" customFormat="1" ht="12" customHeight="1" thickBot="1" x14ac:dyDescent="0.2">
      <c r="A91" s="414" t="s">
        <v>517</v>
      </c>
      <c r="B91" s="398" t="s">
        <v>518</v>
      </c>
      <c r="C91" s="292">
        <f>+C65+C90</f>
        <v>0</v>
      </c>
    </row>
    <row r="92" spans="1:3" s="96" customFormat="1" ht="15" customHeight="1" thickBot="1" x14ac:dyDescent="0.25">
      <c r="A92" s="236"/>
      <c r="B92" s="237"/>
      <c r="C92" s="348"/>
    </row>
    <row r="93" spans="1:3" s="63" customFormat="1" ht="16.5" customHeight="1" thickBot="1" x14ac:dyDescent="0.25">
      <c r="A93" s="240"/>
      <c r="B93" s="241" t="s">
        <v>58</v>
      </c>
      <c r="C93" s="350"/>
    </row>
    <row r="94" spans="1:3" s="97" customFormat="1" ht="12" customHeight="1" thickBot="1" x14ac:dyDescent="0.25">
      <c r="A94" s="384" t="s">
        <v>18</v>
      </c>
      <c r="B94" s="29" t="s">
        <v>522</v>
      </c>
      <c r="C94" s="285">
        <f>+C95+C96+C97+C98+C99+C112</f>
        <v>0</v>
      </c>
    </row>
    <row r="95" spans="1:3" ht="12" customHeight="1" x14ac:dyDescent="0.2">
      <c r="A95" s="415" t="s">
        <v>99</v>
      </c>
      <c r="B95" s="10" t="s">
        <v>49</v>
      </c>
      <c r="C95" s="287"/>
    </row>
    <row r="96" spans="1:3" ht="12" customHeight="1" x14ac:dyDescent="0.2">
      <c r="A96" s="408" t="s">
        <v>100</v>
      </c>
      <c r="B96" s="8" t="s">
        <v>185</v>
      </c>
      <c r="C96" s="288"/>
    </row>
    <row r="97" spans="1:3" ht="12" customHeight="1" x14ac:dyDescent="0.2">
      <c r="A97" s="408" t="s">
        <v>101</v>
      </c>
      <c r="B97" s="8" t="s">
        <v>141</v>
      </c>
      <c r="C97" s="290"/>
    </row>
    <row r="98" spans="1:3" ht="12" customHeight="1" x14ac:dyDescent="0.2">
      <c r="A98" s="408" t="s">
        <v>102</v>
      </c>
      <c r="B98" s="11" t="s">
        <v>186</v>
      </c>
      <c r="C98" s="290"/>
    </row>
    <row r="99" spans="1:3" ht="12" customHeight="1" x14ac:dyDescent="0.2">
      <c r="A99" s="408" t="s">
        <v>113</v>
      </c>
      <c r="B99" s="19" t="s">
        <v>187</v>
      </c>
      <c r="C99" s="290"/>
    </row>
    <row r="100" spans="1:3" ht="12" customHeight="1" x14ac:dyDescent="0.2">
      <c r="A100" s="408" t="s">
        <v>103</v>
      </c>
      <c r="B100" s="8" t="s">
        <v>519</v>
      </c>
      <c r="C100" s="290"/>
    </row>
    <row r="101" spans="1:3" ht="12" customHeight="1" x14ac:dyDescent="0.2">
      <c r="A101" s="408" t="s">
        <v>104</v>
      </c>
      <c r="B101" s="143" t="s">
        <v>453</v>
      </c>
      <c r="C101" s="290"/>
    </row>
    <row r="102" spans="1:3" ht="12" customHeight="1" x14ac:dyDescent="0.2">
      <c r="A102" s="408" t="s">
        <v>114</v>
      </c>
      <c r="B102" s="143" t="s">
        <v>452</v>
      </c>
      <c r="C102" s="290"/>
    </row>
    <row r="103" spans="1:3" ht="12" customHeight="1" x14ac:dyDescent="0.2">
      <c r="A103" s="408" t="s">
        <v>115</v>
      </c>
      <c r="B103" s="143" t="s">
        <v>359</v>
      </c>
      <c r="C103" s="290"/>
    </row>
    <row r="104" spans="1:3" ht="12" customHeight="1" x14ac:dyDescent="0.2">
      <c r="A104" s="408" t="s">
        <v>116</v>
      </c>
      <c r="B104" s="144" t="s">
        <v>360</v>
      </c>
      <c r="C104" s="290"/>
    </row>
    <row r="105" spans="1:3" ht="12" customHeight="1" x14ac:dyDescent="0.2">
      <c r="A105" s="408" t="s">
        <v>117</v>
      </c>
      <c r="B105" s="144" t="s">
        <v>361</v>
      </c>
      <c r="C105" s="290"/>
    </row>
    <row r="106" spans="1:3" ht="12" customHeight="1" x14ac:dyDescent="0.2">
      <c r="A106" s="408" t="s">
        <v>119</v>
      </c>
      <c r="B106" s="143" t="s">
        <v>362</v>
      </c>
      <c r="C106" s="290"/>
    </row>
    <row r="107" spans="1:3" ht="12" customHeight="1" x14ac:dyDescent="0.2">
      <c r="A107" s="408" t="s">
        <v>188</v>
      </c>
      <c r="B107" s="143" t="s">
        <v>363</v>
      </c>
      <c r="C107" s="290"/>
    </row>
    <row r="108" spans="1:3" ht="12" customHeight="1" x14ac:dyDescent="0.2">
      <c r="A108" s="408" t="s">
        <v>357</v>
      </c>
      <c r="B108" s="144" t="s">
        <v>364</v>
      </c>
      <c r="C108" s="290"/>
    </row>
    <row r="109" spans="1:3" ht="12" customHeight="1" x14ac:dyDescent="0.2">
      <c r="A109" s="416" t="s">
        <v>358</v>
      </c>
      <c r="B109" s="145" t="s">
        <v>365</v>
      </c>
      <c r="C109" s="290"/>
    </row>
    <row r="110" spans="1:3" ht="12" customHeight="1" x14ac:dyDescent="0.2">
      <c r="A110" s="408" t="s">
        <v>450</v>
      </c>
      <c r="B110" s="145" t="s">
        <v>366</v>
      </c>
      <c r="C110" s="290"/>
    </row>
    <row r="111" spans="1:3" ht="12" customHeight="1" x14ac:dyDescent="0.2">
      <c r="A111" s="408" t="s">
        <v>451</v>
      </c>
      <c r="B111" s="144" t="s">
        <v>367</v>
      </c>
      <c r="C111" s="288"/>
    </row>
    <row r="112" spans="1:3" ht="12" customHeight="1" x14ac:dyDescent="0.2">
      <c r="A112" s="408" t="s">
        <v>455</v>
      </c>
      <c r="B112" s="11" t="s">
        <v>50</v>
      </c>
      <c r="C112" s="288"/>
    </row>
    <row r="113" spans="1:3" ht="12" customHeight="1" x14ac:dyDescent="0.2">
      <c r="A113" s="409" t="s">
        <v>456</v>
      </c>
      <c r="B113" s="8" t="s">
        <v>520</v>
      </c>
      <c r="C113" s="290"/>
    </row>
    <row r="114" spans="1:3" ht="12" customHeight="1" thickBot="1" x14ac:dyDescent="0.25">
      <c r="A114" s="417" t="s">
        <v>457</v>
      </c>
      <c r="B114" s="146" t="s">
        <v>521</v>
      </c>
      <c r="C114" s="294"/>
    </row>
    <row r="115" spans="1:3" ht="12" customHeight="1" thickBot="1" x14ac:dyDescent="0.25">
      <c r="A115" s="33" t="s">
        <v>19</v>
      </c>
      <c r="B115" s="28" t="s">
        <v>368</v>
      </c>
      <c r="C115" s="286">
        <f>+C116+C118+C120</f>
        <v>0</v>
      </c>
    </row>
    <row r="116" spans="1:3" ht="12" customHeight="1" x14ac:dyDescent="0.2">
      <c r="A116" s="407" t="s">
        <v>105</v>
      </c>
      <c r="B116" s="8" t="s">
        <v>227</v>
      </c>
      <c r="C116" s="289"/>
    </row>
    <row r="117" spans="1:3" ht="12" customHeight="1" x14ac:dyDescent="0.2">
      <c r="A117" s="407" t="s">
        <v>106</v>
      </c>
      <c r="B117" s="12" t="s">
        <v>372</v>
      </c>
      <c r="C117" s="289"/>
    </row>
    <row r="118" spans="1:3" ht="12" customHeight="1" x14ac:dyDescent="0.2">
      <c r="A118" s="407" t="s">
        <v>107</v>
      </c>
      <c r="B118" s="12" t="s">
        <v>189</v>
      </c>
      <c r="C118" s="288"/>
    </row>
    <row r="119" spans="1:3" ht="12" customHeight="1" x14ac:dyDescent="0.2">
      <c r="A119" s="407" t="s">
        <v>108</v>
      </c>
      <c r="B119" s="12" t="s">
        <v>373</v>
      </c>
      <c r="C119" s="262"/>
    </row>
    <row r="120" spans="1:3" ht="12" customHeight="1" x14ac:dyDescent="0.2">
      <c r="A120" s="407" t="s">
        <v>109</v>
      </c>
      <c r="B120" s="283" t="s">
        <v>230</v>
      </c>
      <c r="C120" s="262"/>
    </row>
    <row r="121" spans="1:3" ht="12" customHeight="1" x14ac:dyDescent="0.2">
      <c r="A121" s="407" t="s">
        <v>118</v>
      </c>
      <c r="B121" s="282" t="s">
        <v>438</v>
      </c>
      <c r="C121" s="262"/>
    </row>
    <row r="122" spans="1:3" ht="12" customHeight="1" x14ac:dyDescent="0.2">
      <c r="A122" s="407" t="s">
        <v>120</v>
      </c>
      <c r="B122" s="388" t="s">
        <v>378</v>
      </c>
      <c r="C122" s="262"/>
    </row>
    <row r="123" spans="1:3" ht="12" customHeight="1" x14ac:dyDescent="0.2">
      <c r="A123" s="407" t="s">
        <v>190</v>
      </c>
      <c r="B123" s="144" t="s">
        <v>361</v>
      </c>
      <c r="C123" s="262"/>
    </row>
    <row r="124" spans="1:3" ht="12" customHeight="1" x14ac:dyDescent="0.2">
      <c r="A124" s="407" t="s">
        <v>191</v>
      </c>
      <c r="B124" s="144" t="s">
        <v>377</v>
      </c>
      <c r="C124" s="262"/>
    </row>
    <row r="125" spans="1:3" ht="12" customHeight="1" x14ac:dyDescent="0.2">
      <c r="A125" s="407" t="s">
        <v>192</v>
      </c>
      <c r="B125" s="144" t="s">
        <v>376</v>
      </c>
      <c r="C125" s="262"/>
    </row>
    <row r="126" spans="1:3" ht="12" customHeight="1" x14ac:dyDescent="0.2">
      <c r="A126" s="407" t="s">
        <v>369</v>
      </c>
      <c r="B126" s="144" t="s">
        <v>364</v>
      </c>
      <c r="C126" s="262"/>
    </row>
    <row r="127" spans="1:3" ht="12" customHeight="1" x14ac:dyDescent="0.2">
      <c r="A127" s="407" t="s">
        <v>370</v>
      </c>
      <c r="B127" s="144" t="s">
        <v>375</v>
      </c>
      <c r="C127" s="262"/>
    </row>
    <row r="128" spans="1:3" ht="12" customHeight="1" thickBot="1" x14ac:dyDescent="0.25">
      <c r="A128" s="416" t="s">
        <v>371</v>
      </c>
      <c r="B128" s="144" t="s">
        <v>374</v>
      </c>
      <c r="C128" s="263"/>
    </row>
    <row r="129" spans="1:11" ht="12" customHeight="1" thickBot="1" x14ac:dyDescent="0.25">
      <c r="A129" s="33" t="s">
        <v>20</v>
      </c>
      <c r="B129" s="128" t="s">
        <v>460</v>
      </c>
      <c r="C129" s="286">
        <f>+C94+C115</f>
        <v>0</v>
      </c>
    </row>
    <row r="130" spans="1:11" ht="12" customHeight="1" thickBot="1" x14ac:dyDescent="0.25">
      <c r="A130" s="33" t="s">
        <v>21</v>
      </c>
      <c r="B130" s="128" t="s">
        <v>461</v>
      </c>
      <c r="C130" s="286">
        <f>+C131+C132+C133</f>
        <v>0</v>
      </c>
    </row>
    <row r="131" spans="1:11" s="97" customFormat="1" ht="12" customHeight="1" x14ac:dyDescent="0.2">
      <c r="A131" s="407" t="s">
        <v>269</v>
      </c>
      <c r="B131" s="9" t="s">
        <v>525</v>
      </c>
      <c r="C131" s="262"/>
    </row>
    <row r="132" spans="1:11" ht="12" customHeight="1" x14ac:dyDescent="0.2">
      <c r="A132" s="407" t="s">
        <v>272</v>
      </c>
      <c r="B132" s="9" t="s">
        <v>469</v>
      </c>
      <c r="C132" s="262"/>
    </row>
    <row r="133" spans="1:11" ht="12" customHeight="1" thickBot="1" x14ac:dyDescent="0.25">
      <c r="A133" s="416" t="s">
        <v>273</v>
      </c>
      <c r="B133" s="7" t="s">
        <v>524</v>
      </c>
      <c r="C133" s="262"/>
    </row>
    <row r="134" spans="1:11" ht="12" customHeight="1" thickBot="1" x14ac:dyDescent="0.25">
      <c r="A134" s="33" t="s">
        <v>22</v>
      </c>
      <c r="B134" s="128" t="s">
        <v>462</v>
      </c>
      <c r="C134" s="286">
        <f>+C135+C136+C137+C138+C139+C140</f>
        <v>0</v>
      </c>
    </row>
    <row r="135" spans="1:11" ht="12" customHeight="1" x14ac:dyDescent="0.2">
      <c r="A135" s="407" t="s">
        <v>92</v>
      </c>
      <c r="B135" s="9" t="s">
        <v>471</v>
      </c>
      <c r="C135" s="262"/>
    </row>
    <row r="136" spans="1:11" ht="12" customHeight="1" x14ac:dyDescent="0.2">
      <c r="A136" s="407" t="s">
        <v>93</v>
      </c>
      <c r="B136" s="9" t="s">
        <v>463</v>
      </c>
      <c r="C136" s="262"/>
    </row>
    <row r="137" spans="1:11" ht="12" customHeight="1" x14ac:dyDescent="0.2">
      <c r="A137" s="407" t="s">
        <v>94</v>
      </c>
      <c r="B137" s="9" t="s">
        <v>464</v>
      </c>
      <c r="C137" s="262"/>
    </row>
    <row r="138" spans="1:11" ht="12" customHeight="1" x14ac:dyDescent="0.2">
      <c r="A138" s="407" t="s">
        <v>177</v>
      </c>
      <c r="B138" s="9" t="s">
        <v>523</v>
      </c>
      <c r="C138" s="262"/>
    </row>
    <row r="139" spans="1:11" ht="12" customHeight="1" x14ac:dyDescent="0.2">
      <c r="A139" s="407" t="s">
        <v>178</v>
      </c>
      <c r="B139" s="9" t="s">
        <v>466</v>
      </c>
      <c r="C139" s="262"/>
    </row>
    <row r="140" spans="1:11" s="97" customFormat="1" ht="12" customHeight="1" thickBot="1" x14ac:dyDescent="0.25">
      <c r="A140" s="416" t="s">
        <v>179</v>
      </c>
      <c r="B140" s="7" t="s">
        <v>467</v>
      </c>
      <c r="C140" s="262"/>
    </row>
    <row r="141" spans="1:11" ht="12" customHeight="1" thickBot="1" x14ac:dyDescent="0.25">
      <c r="A141" s="33" t="s">
        <v>23</v>
      </c>
      <c r="B141" s="128" t="s">
        <v>549</v>
      </c>
      <c r="C141" s="292">
        <f>+C142+C143+C145+C146+C144</f>
        <v>0</v>
      </c>
      <c r="K141" s="247"/>
    </row>
    <row r="142" spans="1:11" x14ac:dyDescent="0.2">
      <c r="A142" s="407" t="s">
        <v>95</v>
      </c>
      <c r="B142" s="9" t="s">
        <v>379</v>
      </c>
      <c r="C142" s="262"/>
    </row>
    <row r="143" spans="1:11" ht="12" customHeight="1" x14ac:dyDescent="0.2">
      <c r="A143" s="407" t="s">
        <v>96</v>
      </c>
      <c r="B143" s="9" t="s">
        <v>380</v>
      </c>
      <c r="C143" s="262"/>
    </row>
    <row r="144" spans="1:11" s="97" customFormat="1" ht="12" customHeight="1" x14ac:dyDescent="0.2">
      <c r="A144" s="407" t="s">
        <v>293</v>
      </c>
      <c r="B144" s="9" t="s">
        <v>548</v>
      </c>
      <c r="C144" s="262"/>
    </row>
    <row r="145" spans="1:3" s="97" customFormat="1" ht="12" customHeight="1" x14ac:dyDescent="0.2">
      <c r="A145" s="407" t="s">
        <v>294</v>
      </c>
      <c r="B145" s="9" t="s">
        <v>476</v>
      </c>
      <c r="C145" s="262"/>
    </row>
    <row r="146" spans="1:3" s="97" customFormat="1" ht="12" customHeight="1" thickBot="1" x14ac:dyDescent="0.25">
      <c r="A146" s="416" t="s">
        <v>295</v>
      </c>
      <c r="B146" s="7" t="s">
        <v>399</v>
      </c>
      <c r="C146" s="262"/>
    </row>
    <row r="147" spans="1:3" s="97" customFormat="1" ht="12" customHeight="1" thickBot="1" x14ac:dyDescent="0.25">
      <c r="A147" s="33" t="s">
        <v>24</v>
      </c>
      <c r="B147" s="128" t="s">
        <v>477</v>
      </c>
      <c r="C147" s="295">
        <f>+C148+C149+C150+C151+C152</f>
        <v>0</v>
      </c>
    </row>
    <row r="148" spans="1:3" s="97" customFormat="1" ht="12" customHeight="1" x14ac:dyDescent="0.2">
      <c r="A148" s="407" t="s">
        <v>97</v>
      </c>
      <c r="B148" s="9" t="s">
        <v>472</v>
      </c>
      <c r="C148" s="262"/>
    </row>
    <row r="149" spans="1:3" s="97" customFormat="1" ht="12" customHeight="1" x14ac:dyDescent="0.2">
      <c r="A149" s="407" t="s">
        <v>98</v>
      </c>
      <c r="B149" s="9" t="s">
        <v>479</v>
      </c>
      <c r="C149" s="262"/>
    </row>
    <row r="150" spans="1:3" s="97" customFormat="1" ht="12" customHeight="1" x14ac:dyDescent="0.2">
      <c r="A150" s="407" t="s">
        <v>305</v>
      </c>
      <c r="B150" s="9" t="s">
        <v>474</v>
      </c>
      <c r="C150" s="262"/>
    </row>
    <row r="151" spans="1:3" ht="12.75" customHeight="1" x14ac:dyDescent="0.2">
      <c r="A151" s="407" t="s">
        <v>306</v>
      </c>
      <c r="B151" s="9" t="s">
        <v>526</v>
      </c>
      <c r="C151" s="262"/>
    </row>
    <row r="152" spans="1:3" ht="12.75" customHeight="1" thickBot="1" x14ac:dyDescent="0.25">
      <c r="A152" s="416" t="s">
        <v>478</v>
      </c>
      <c r="B152" s="7" t="s">
        <v>481</v>
      </c>
      <c r="C152" s="263"/>
    </row>
    <row r="153" spans="1:3" ht="12.75" customHeight="1" thickBot="1" x14ac:dyDescent="0.25">
      <c r="A153" s="465" t="s">
        <v>25</v>
      </c>
      <c r="B153" s="128" t="s">
        <v>482</v>
      </c>
      <c r="C153" s="295"/>
    </row>
    <row r="154" spans="1:3" ht="12" customHeight="1" thickBot="1" x14ac:dyDescent="0.25">
      <c r="A154" s="465" t="s">
        <v>26</v>
      </c>
      <c r="B154" s="128" t="s">
        <v>483</v>
      </c>
      <c r="C154" s="295"/>
    </row>
    <row r="155" spans="1:3" ht="15" customHeight="1" thickBot="1" x14ac:dyDescent="0.25">
      <c r="A155" s="33" t="s">
        <v>27</v>
      </c>
      <c r="B155" s="128" t="s">
        <v>485</v>
      </c>
      <c r="C155" s="399">
        <f>+C130+C134+C141+C147+C153+C154</f>
        <v>0</v>
      </c>
    </row>
    <row r="156" spans="1:3" ht="13.5" thickBot="1" x14ac:dyDescent="0.25">
      <c r="A156" s="418" t="s">
        <v>28</v>
      </c>
      <c r="B156" s="363" t="s">
        <v>484</v>
      </c>
      <c r="C156" s="399">
        <f>+C129+C155</f>
        <v>0</v>
      </c>
    </row>
    <row r="157" spans="1:3" ht="15" customHeight="1" thickBot="1" x14ac:dyDescent="0.25">
      <c r="A157" s="368"/>
      <c r="B157" s="369"/>
      <c r="C157" s="370"/>
    </row>
    <row r="158" spans="1:3" ht="14.25" customHeight="1" thickBot="1" x14ac:dyDescent="0.25">
      <c r="A158" s="244" t="s">
        <v>527</v>
      </c>
      <c r="B158" s="245"/>
      <c r="C158" s="125"/>
    </row>
    <row r="159" spans="1:3" ht="13.5" thickBot="1" x14ac:dyDescent="0.25">
      <c r="A159" s="244" t="s">
        <v>208</v>
      </c>
      <c r="B159" s="245"/>
      <c r="C159" s="125">
        <v>0</v>
      </c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1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0000"/>
  </sheetPr>
  <dimension ref="A1:K158"/>
  <sheetViews>
    <sheetView zoomScale="130" zoomScaleNormal="130" zoomScaleSheetLayoutView="85" workbookViewId="0">
      <selection activeCell="C95" sqref="C95:C98"/>
    </sheetView>
  </sheetViews>
  <sheetFormatPr defaultColWidth="9.33203125" defaultRowHeight="12.75" x14ac:dyDescent="0.2"/>
  <cols>
    <col min="1" max="1" width="19.5" style="371" customWidth="1"/>
    <col min="2" max="2" width="72" style="372" customWidth="1"/>
    <col min="3" max="3" width="25" style="373" customWidth="1"/>
    <col min="4" max="16384" width="9.33203125" style="3"/>
  </cols>
  <sheetData>
    <row r="1" spans="1:3" s="2" customFormat="1" ht="16.5" customHeight="1" thickBot="1" x14ac:dyDescent="0.25">
      <c r="A1" s="224"/>
      <c r="B1" s="225"/>
      <c r="C1" s="246" t="str">
        <f>+CONCATENATE("9.1.3. melléklet a ……/",LEFT(ÖSSZEFÜGGÉSEK!A5,4),". (….) önkormányzati rendelethez")</f>
        <v>9.1.3. melléklet a ……/2024. (….) önkormányzati rendelethez</v>
      </c>
    </row>
    <row r="2" spans="1:3" s="93" customFormat="1" ht="21" customHeight="1" x14ac:dyDescent="0.2">
      <c r="A2" s="382" t="s">
        <v>62</v>
      </c>
      <c r="B2" s="339" t="s">
        <v>553</v>
      </c>
      <c r="C2" s="341" t="s">
        <v>53</v>
      </c>
    </row>
    <row r="3" spans="1:3" s="93" customFormat="1" ht="16.5" thickBot="1" x14ac:dyDescent="0.25">
      <c r="A3" s="226" t="s">
        <v>205</v>
      </c>
      <c r="B3" s="340" t="s">
        <v>536</v>
      </c>
      <c r="C3" s="464" t="s">
        <v>440</v>
      </c>
    </row>
    <row r="4" spans="1:3" s="94" customFormat="1" ht="15.95" customHeight="1" thickBot="1" x14ac:dyDescent="0.3">
      <c r="A4" s="227"/>
      <c r="B4" s="227"/>
      <c r="C4" s="4" t="s">
        <v>54</v>
      </c>
    </row>
    <row r="5" spans="1:3" ht="13.5" thickBot="1" x14ac:dyDescent="0.25">
      <c r="A5" s="383" t="s">
        <v>207</v>
      </c>
      <c r="B5" s="228" t="s">
        <v>55</v>
      </c>
      <c r="C5" s="342" t="s">
        <v>56</v>
      </c>
    </row>
    <row r="6" spans="1:3" s="63" customFormat="1" ht="12.95" customHeight="1" thickBot="1" x14ac:dyDescent="0.25">
      <c r="A6" s="36" t="s">
        <v>499</v>
      </c>
      <c r="B6" s="200" t="s">
        <v>500</v>
      </c>
      <c r="C6" s="201" t="s">
        <v>501</v>
      </c>
    </row>
    <row r="7" spans="1:3" s="63" customFormat="1" ht="15.95" customHeight="1" thickBot="1" x14ac:dyDescent="0.25">
      <c r="A7" s="230"/>
      <c r="B7" s="231" t="s">
        <v>57</v>
      </c>
      <c r="C7" s="343"/>
    </row>
    <row r="8" spans="1:3" s="63" customFormat="1" ht="12" customHeight="1" thickBot="1" x14ac:dyDescent="0.25">
      <c r="A8" s="33" t="s">
        <v>18</v>
      </c>
      <c r="B8" s="21" t="s">
        <v>253</v>
      </c>
      <c r="C8" s="286">
        <f>+C9+C10+C11+C12+C13+C14</f>
        <v>0</v>
      </c>
    </row>
    <row r="9" spans="1:3" s="95" customFormat="1" ht="12" customHeight="1" x14ac:dyDescent="0.2">
      <c r="A9" s="407" t="s">
        <v>99</v>
      </c>
      <c r="B9" s="390" t="s">
        <v>254</v>
      </c>
      <c r="C9" s="289"/>
    </row>
    <row r="10" spans="1:3" s="96" customFormat="1" ht="12" customHeight="1" x14ac:dyDescent="0.2">
      <c r="A10" s="408" t="s">
        <v>100</v>
      </c>
      <c r="B10" s="391" t="s">
        <v>255</v>
      </c>
      <c r="C10" s="288"/>
    </row>
    <row r="11" spans="1:3" s="96" customFormat="1" ht="12" customHeight="1" x14ac:dyDescent="0.2">
      <c r="A11" s="408" t="s">
        <v>101</v>
      </c>
      <c r="B11" s="391" t="s">
        <v>256</v>
      </c>
      <c r="C11" s="288"/>
    </row>
    <row r="12" spans="1:3" s="96" customFormat="1" ht="12" customHeight="1" x14ac:dyDescent="0.2">
      <c r="A12" s="408" t="s">
        <v>102</v>
      </c>
      <c r="B12" s="391" t="s">
        <v>257</v>
      </c>
      <c r="C12" s="288"/>
    </row>
    <row r="13" spans="1:3" s="96" customFormat="1" ht="12" customHeight="1" x14ac:dyDescent="0.2">
      <c r="A13" s="408" t="s">
        <v>150</v>
      </c>
      <c r="B13" s="391" t="s">
        <v>513</v>
      </c>
      <c r="C13" s="288"/>
    </row>
    <row r="14" spans="1:3" s="95" customFormat="1" ht="12" customHeight="1" thickBot="1" x14ac:dyDescent="0.25">
      <c r="A14" s="409" t="s">
        <v>103</v>
      </c>
      <c r="B14" s="392" t="s">
        <v>442</v>
      </c>
      <c r="C14" s="288"/>
    </row>
    <row r="15" spans="1:3" s="95" customFormat="1" ht="12" customHeight="1" thickBot="1" x14ac:dyDescent="0.25">
      <c r="A15" s="33" t="s">
        <v>19</v>
      </c>
      <c r="B15" s="281" t="s">
        <v>258</v>
      </c>
      <c r="C15" s="286">
        <f>+C16+C17+C18+C19+C20</f>
        <v>0</v>
      </c>
    </row>
    <row r="16" spans="1:3" s="95" customFormat="1" ht="12" customHeight="1" x14ac:dyDescent="0.2">
      <c r="A16" s="407" t="s">
        <v>105</v>
      </c>
      <c r="B16" s="390" t="s">
        <v>259</v>
      </c>
      <c r="C16" s="289"/>
    </row>
    <row r="17" spans="1:3" s="95" customFormat="1" ht="12" customHeight="1" x14ac:dyDescent="0.2">
      <c r="A17" s="408" t="s">
        <v>106</v>
      </c>
      <c r="B17" s="391" t="s">
        <v>260</v>
      </c>
      <c r="C17" s="288"/>
    </row>
    <row r="18" spans="1:3" s="95" customFormat="1" ht="12" customHeight="1" x14ac:dyDescent="0.2">
      <c r="A18" s="408" t="s">
        <v>107</v>
      </c>
      <c r="B18" s="391" t="s">
        <v>432</v>
      </c>
      <c r="C18" s="288"/>
    </row>
    <row r="19" spans="1:3" s="95" customFormat="1" ht="12" customHeight="1" x14ac:dyDescent="0.2">
      <c r="A19" s="408" t="s">
        <v>108</v>
      </c>
      <c r="B19" s="391" t="s">
        <v>433</v>
      </c>
      <c r="C19" s="288"/>
    </row>
    <row r="20" spans="1:3" s="95" customFormat="1" ht="12" customHeight="1" x14ac:dyDescent="0.2">
      <c r="A20" s="408" t="s">
        <v>109</v>
      </c>
      <c r="B20" s="391" t="s">
        <v>261</v>
      </c>
      <c r="C20" s="288"/>
    </row>
    <row r="21" spans="1:3" s="96" customFormat="1" ht="12" customHeight="1" thickBot="1" x14ac:dyDescent="0.25">
      <c r="A21" s="409" t="s">
        <v>118</v>
      </c>
      <c r="B21" s="392" t="s">
        <v>262</v>
      </c>
      <c r="C21" s="290"/>
    </row>
    <row r="22" spans="1:3" s="96" customFormat="1" ht="12" customHeight="1" thickBot="1" x14ac:dyDescent="0.25">
      <c r="A22" s="33" t="s">
        <v>20</v>
      </c>
      <c r="B22" s="21" t="s">
        <v>263</v>
      </c>
      <c r="C22" s="286">
        <f>+C23+C24+C25+C26+C27</f>
        <v>0</v>
      </c>
    </row>
    <row r="23" spans="1:3" s="96" customFormat="1" ht="12" customHeight="1" x14ac:dyDescent="0.2">
      <c r="A23" s="407" t="s">
        <v>88</v>
      </c>
      <c r="B23" s="390" t="s">
        <v>264</v>
      </c>
      <c r="C23" s="289"/>
    </row>
    <row r="24" spans="1:3" s="95" customFormat="1" ht="12" customHeight="1" x14ac:dyDescent="0.2">
      <c r="A24" s="408" t="s">
        <v>89</v>
      </c>
      <c r="B24" s="391" t="s">
        <v>265</v>
      </c>
      <c r="C24" s="288"/>
    </row>
    <row r="25" spans="1:3" s="96" customFormat="1" ht="12" customHeight="1" x14ac:dyDescent="0.2">
      <c r="A25" s="408" t="s">
        <v>90</v>
      </c>
      <c r="B25" s="391" t="s">
        <v>434</v>
      </c>
      <c r="C25" s="288"/>
    </row>
    <row r="26" spans="1:3" s="96" customFormat="1" ht="12" customHeight="1" x14ac:dyDescent="0.2">
      <c r="A26" s="408" t="s">
        <v>91</v>
      </c>
      <c r="B26" s="391" t="s">
        <v>435</v>
      </c>
      <c r="C26" s="288"/>
    </row>
    <row r="27" spans="1:3" s="96" customFormat="1" ht="12" customHeight="1" x14ac:dyDescent="0.2">
      <c r="A27" s="408" t="s">
        <v>173</v>
      </c>
      <c r="B27" s="391" t="s">
        <v>266</v>
      </c>
      <c r="C27" s="288"/>
    </row>
    <row r="28" spans="1:3" s="96" customFormat="1" ht="12" customHeight="1" thickBot="1" x14ac:dyDescent="0.25">
      <c r="A28" s="409" t="s">
        <v>174</v>
      </c>
      <c r="B28" s="392" t="s">
        <v>267</v>
      </c>
      <c r="C28" s="290"/>
    </row>
    <row r="29" spans="1:3" s="96" customFormat="1" ht="12" customHeight="1" thickBot="1" x14ac:dyDescent="0.25">
      <c r="A29" s="33" t="s">
        <v>175</v>
      </c>
      <c r="B29" s="21" t="s">
        <v>268</v>
      </c>
      <c r="C29" s="292">
        <f>+C30+C34+C35+C36</f>
        <v>0</v>
      </c>
    </row>
    <row r="30" spans="1:3" s="96" customFormat="1" ht="12" customHeight="1" x14ac:dyDescent="0.2">
      <c r="A30" s="407" t="s">
        <v>269</v>
      </c>
      <c r="B30" s="390" t="s">
        <v>514</v>
      </c>
      <c r="C30" s="387">
        <f>+C31+C32+C33</f>
        <v>0</v>
      </c>
    </row>
    <row r="31" spans="1:3" s="96" customFormat="1" ht="12" customHeight="1" x14ac:dyDescent="0.2">
      <c r="A31" s="408" t="s">
        <v>270</v>
      </c>
      <c r="B31" s="391" t="s">
        <v>275</v>
      </c>
      <c r="C31" s="288"/>
    </row>
    <row r="32" spans="1:3" s="96" customFormat="1" ht="12" customHeight="1" x14ac:dyDescent="0.2">
      <c r="A32" s="408" t="s">
        <v>271</v>
      </c>
      <c r="B32" s="391" t="s">
        <v>276</v>
      </c>
      <c r="C32" s="288"/>
    </row>
    <row r="33" spans="1:3" s="96" customFormat="1" ht="12" customHeight="1" x14ac:dyDescent="0.2">
      <c r="A33" s="408" t="s">
        <v>446</v>
      </c>
      <c r="B33" s="456" t="s">
        <v>447</v>
      </c>
      <c r="C33" s="288"/>
    </row>
    <row r="34" spans="1:3" s="96" customFormat="1" ht="12" customHeight="1" x14ac:dyDescent="0.2">
      <c r="A34" s="408" t="s">
        <v>272</v>
      </c>
      <c r="B34" s="391" t="s">
        <v>277</v>
      </c>
      <c r="C34" s="288"/>
    </row>
    <row r="35" spans="1:3" s="96" customFormat="1" ht="12" customHeight="1" x14ac:dyDescent="0.2">
      <c r="A35" s="408" t="s">
        <v>273</v>
      </c>
      <c r="B35" s="391" t="s">
        <v>278</v>
      </c>
      <c r="C35" s="288"/>
    </row>
    <row r="36" spans="1:3" s="96" customFormat="1" ht="12" customHeight="1" thickBot="1" x14ac:dyDescent="0.25">
      <c r="A36" s="409" t="s">
        <v>274</v>
      </c>
      <c r="B36" s="392" t="s">
        <v>279</v>
      </c>
      <c r="C36" s="290"/>
    </row>
    <row r="37" spans="1:3" s="96" customFormat="1" ht="12" customHeight="1" thickBot="1" x14ac:dyDescent="0.25">
      <c r="A37" s="33" t="s">
        <v>22</v>
      </c>
      <c r="B37" s="21" t="s">
        <v>443</v>
      </c>
      <c r="C37" s="286">
        <f>SUM(C38:C48)</f>
        <v>0</v>
      </c>
    </row>
    <row r="38" spans="1:3" s="96" customFormat="1" ht="12" customHeight="1" x14ac:dyDescent="0.2">
      <c r="A38" s="407" t="s">
        <v>92</v>
      </c>
      <c r="B38" s="390" t="s">
        <v>282</v>
      </c>
      <c r="C38" s="289"/>
    </row>
    <row r="39" spans="1:3" s="96" customFormat="1" ht="12" customHeight="1" x14ac:dyDescent="0.2">
      <c r="A39" s="408" t="s">
        <v>93</v>
      </c>
      <c r="B39" s="391" t="s">
        <v>283</v>
      </c>
      <c r="C39" s="288"/>
    </row>
    <row r="40" spans="1:3" s="96" customFormat="1" ht="12" customHeight="1" x14ac:dyDescent="0.2">
      <c r="A40" s="408" t="s">
        <v>94</v>
      </c>
      <c r="B40" s="391" t="s">
        <v>284</v>
      </c>
      <c r="C40" s="288"/>
    </row>
    <row r="41" spans="1:3" s="96" customFormat="1" ht="12" customHeight="1" x14ac:dyDescent="0.2">
      <c r="A41" s="408" t="s">
        <v>177</v>
      </c>
      <c r="B41" s="391" t="s">
        <v>285</v>
      </c>
      <c r="C41" s="288"/>
    </row>
    <row r="42" spans="1:3" s="96" customFormat="1" ht="12" customHeight="1" x14ac:dyDescent="0.2">
      <c r="A42" s="408" t="s">
        <v>178</v>
      </c>
      <c r="B42" s="391" t="s">
        <v>286</v>
      </c>
      <c r="C42" s="288"/>
    </row>
    <row r="43" spans="1:3" s="96" customFormat="1" ht="12" customHeight="1" x14ac:dyDescent="0.2">
      <c r="A43" s="408" t="s">
        <v>179</v>
      </c>
      <c r="B43" s="391" t="s">
        <v>287</v>
      </c>
      <c r="C43" s="288"/>
    </row>
    <row r="44" spans="1:3" s="96" customFormat="1" ht="12" customHeight="1" x14ac:dyDescent="0.2">
      <c r="A44" s="408" t="s">
        <v>180</v>
      </c>
      <c r="B44" s="391" t="s">
        <v>288</v>
      </c>
      <c r="C44" s="288"/>
    </row>
    <row r="45" spans="1:3" s="96" customFormat="1" ht="12" customHeight="1" x14ac:dyDescent="0.2">
      <c r="A45" s="408" t="s">
        <v>181</v>
      </c>
      <c r="B45" s="391" t="s">
        <v>289</v>
      </c>
      <c r="C45" s="288"/>
    </row>
    <row r="46" spans="1:3" s="96" customFormat="1" ht="12" customHeight="1" x14ac:dyDescent="0.2">
      <c r="A46" s="408" t="s">
        <v>280</v>
      </c>
      <c r="B46" s="391" t="s">
        <v>290</v>
      </c>
      <c r="C46" s="291"/>
    </row>
    <row r="47" spans="1:3" s="96" customFormat="1" ht="12" customHeight="1" x14ac:dyDescent="0.2">
      <c r="A47" s="409" t="s">
        <v>281</v>
      </c>
      <c r="B47" s="392" t="s">
        <v>445</v>
      </c>
      <c r="C47" s="379"/>
    </row>
    <row r="48" spans="1:3" s="96" customFormat="1" ht="12" customHeight="1" thickBot="1" x14ac:dyDescent="0.25">
      <c r="A48" s="409" t="s">
        <v>444</v>
      </c>
      <c r="B48" s="392" t="s">
        <v>291</v>
      </c>
      <c r="C48" s="379"/>
    </row>
    <row r="49" spans="1:3" s="96" customFormat="1" ht="12" customHeight="1" thickBot="1" x14ac:dyDescent="0.25">
      <c r="A49" s="33" t="s">
        <v>23</v>
      </c>
      <c r="B49" s="21" t="s">
        <v>292</v>
      </c>
      <c r="C49" s="286">
        <f>SUM(C50:C54)</f>
        <v>0</v>
      </c>
    </row>
    <row r="50" spans="1:3" s="96" customFormat="1" ht="12" customHeight="1" x14ac:dyDescent="0.2">
      <c r="A50" s="407" t="s">
        <v>95</v>
      </c>
      <c r="B50" s="390" t="s">
        <v>296</v>
      </c>
      <c r="C50" s="430"/>
    </row>
    <row r="51" spans="1:3" s="96" customFormat="1" ht="12" customHeight="1" x14ac:dyDescent="0.2">
      <c r="A51" s="408" t="s">
        <v>96</v>
      </c>
      <c r="B51" s="391" t="s">
        <v>297</v>
      </c>
      <c r="C51" s="291"/>
    </row>
    <row r="52" spans="1:3" s="96" customFormat="1" ht="12" customHeight="1" x14ac:dyDescent="0.2">
      <c r="A52" s="408" t="s">
        <v>293</v>
      </c>
      <c r="B52" s="391" t="s">
        <v>298</v>
      </c>
      <c r="C52" s="291"/>
    </row>
    <row r="53" spans="1:3" s="96" customFormat="1" ht="12" customHeight="1" x14ac:dyDescent="0.2">
      <c r="A53" s="408" t="s">
        <v>294</v>
      </c>
      <c r="B53" s="391" t="s">
        <v>299</v>
      </c>
      <c r="C53" s="291"/>
    </row>
    <row r="54" spans="1:3" s="96" customFormat="1" ht="12" customHeight="1" thickBot="1" x14ac:dyDescent="0.25">
      <c r="A54" s="409" t="s">
        <v>295</v>
      </c>
      <c r="B54" s="392" t="s">
        <v>300</v>
      </c>
      <c r="C54" s="379"/>
    </row>
    <row r="55" spans="1:3" s="96" customFormat="1" ht="12" customHeight="1" thickBot="1" x14ac:dyDescent="0.25">
      <c r="A55" s="33" t="s">
        <v>182</v>
      </c>
      <c r="B55" s="21" t="s">
        <v>301</v>
      </c>
      <c r="C55" s="286">
        <f>SUM(C56:C58)</f>
        <v>0</v>
      </c>
    </row>
    <row r="56" spans="1:3" s="96" customFormat="1" ht="12" customHeight="1" x14ac:dyDescent="0.2">
      <c r="A56" s="407" t="s">
        <v>97</v>
      </c>
      <c r="B56" s="390" t="s">
        <v>302</v>
      </c>
      <c r="C56" s="289"/>
    </row>
    <row r="57" spans="1:3" s="96" customFormat="1" ht="12" customHeight="1" x14ac:dyDescent="0.2">
      <c r="A57" s="408" t="s">
        <v>98</v>
      </c>
      <c r="B57" s="391" t="s">
        <v>436</v>
      </c>
      <c r="C57" s="288"/>
    </row>
    <row r="58" spans="1:3" s="96" customFormat="1" ht="12" customHeight="1" x14ac:dyDescent="0.2">
      <c r="A58" s="408" t="s">
        <v>305</v>
      </c>
      <c r="B58" s="391" t="s">
        <v>303</v>
      </c>
      <c r="C58" s="288"/>
    </row>
    <row r="59" spans="1:3" s="96" customFormat="1" ht="12" customHeight="1" thickBot="1" x14ac:dyDescent="0.25">
      <c r="A59" s="409" t="s">
        <v>306</v>
      </c>
      <c r="B59" s="392" t="s">
        <v>304</v>
      </c>
      <c r="C59" s="290"/>
    </row>
    <row r="60" spans="1:3" s="96" customFormat="1" ht="12" customHeight="1" thickBot="1" x14ac:dyDescent="0.25">
      <c r="A60" s="33" t="s">
        <v>25</v>
      </c>
      <c r="B60" s="281" t="s">
        <v>307</v>
      </c>
      <c r="C60" s="286">
        <f>SUM(C61:C63)</f>
        <v>0</v>
      </c>
    </row>
    <row r="61" spans="1:3" s="96" customFormat="1" ht="12" customHeight="1" x14ac:dyDescent="0.2">
      <c r="A61" s="407" t="s">
        <v>183</v>
      </c>
      <c r="B61" s="390" t="s">
        <v>309</v>
      </c>
      <c r="C61" s="291"/>
    </row>
    <row r="62" spans="1:3" s="96" customFormat="1" ht="12" customHeight="1" x14ac:dyDescent="0.2">
      <c r="A62" s="408" t="s">
        <v>184</v>
      </c>
      <c r="B62" s="391" t="s">
        <v>437</v>
      </c>
      <c r="C62" s="291"/>
    </row>
    <row r="63" spans="1:3" s="96" customFormat="1" ht="12" customHeight="1" x14ac:dyDescent="0.2">
      <c r="A63" s="408" t="s">
        <v>229</v>
      </c>
      <c r="B63" s="391" t="s">
        <v>310</v>
      </c>
      <c r="C63" s="291"/>
    </row>
    <row r="64" spans="1:3" s="96" customFormat="1" ht="12" customHeight="1" thickBot="1" x14ac:dyDescent="0.25">
      <c r="A64" s="409" t="s">
        <v>308</v>
      </c>
      <c r="B64" s="392" t="s">
        <v>311</v>
      </c>
      <c r="C64" s="291"/>
    </row>
    <row r="65" spans="1:3" s="96" customFormat="1" ht="12" customHeight="1" thickBot="1" x14ac:dyDescent="0.25">
      <c r="A65" s="33" t="s">
        <v>26</v>
      </c>
      <c r="B65" s="21" t="s">
        <v>312</v>
      </c>
      <c r="C65" s="292">
        <f>+C8+C15+C22+C29+C37+C49+C55+C60</f>
        <v>0</v>
      </c>
    </row>
    <row r="66" spans="1:3" s="96" customFormat="1" ht="12" customHeight="1" thickBot="1" x14ac:dyDescent="0.2">
      <c r="A66" s="410" t="s">
        <v>403</v>
      </c>
      <c r="B66" s="281" t="s">
        <v>314</v>
      </c>
      <c r="C66" s="286">
        <f>SUM(C67:C69)</f>
        <v>0</v>
      </c>
    </row>
    <row r="67" spans="1:3" s="96" customFormat="1" ht="12" customHeight="1" x14ac:dyDescent="0.2">
      <c r="A67" s="407" t="s">
        <v>345</v>
      </c>
      <c r="B67" s="390" t="s">
        <v>315</v>
      </c>
      <c r="C67" s="291"/>
    </row>
    <row r="68" spans="1:3" s="96" customFormat="1" ht="12" customHeight="1" x14ac:dyDescent="0.2">
      <c r="A68" s="408" t="s">
        <v>354</v>
      </c>
      <c r="B68" s="391" t="s">
        <v>316</v>
      </c>
      <c r="C68" s="291"/>
    </row>
    <row r="69" spans="1:3" s="96" customFormat="1" ht="12" customHeight="1" thickBot="1" x14ac:dyDescent="0.25">
      <c r="A69" s="409" t="s">
        <v>355</v>
      </c>
      <c r="B69" s="393" t="s">
        <v>317</v>
      </c>
      <c r="C69" s="291"/>
    </row>
    <row r="70" spans="1:3" s="96" customFormat="1" ht="12" customHeight="1" thickBot="1" x14ac:dyDescent="0.2">
      <c r="A70" s="410" t="s">
        <v>318</v>
      </c>
      <c r="B70" s="281" t="s">
        <v>319</v>
      </c>
      <c r="C70" s="286">
        <f>SUM(C71:C74)</f>
        <v>0</v>
      </c>
    </row>
    <row r="71" spans="1:3" s="96" customFormat="1" ht="12" customHeight="1" x14ac:dyDescent="0.2">
      <c r="A71" s="407" t="s">
        <v>151</v>
      </c>
      <c r="B71" s="390" t="s">
        <v>320</v>
      </c>
      <c r="C71" s="291"/>
    </row>
    <row r="72" spans="1:3" s="96" customFormat="1" ht="12" customHeight="1" x14ac:dyDescent="0.2">
      <c r="A72" s="408" t="s">
        <v>152</v>
      </c>
      <c r="B72" s="391" t="s">
        <v>321</v>
      </c>
      <c r="C72" s="291"/>
    </row>
    <row r="73" spans="1:3" s="96" customFormat="1" ht="12" customHeight="1" x14ac:dyDescent="0.2">
      <c r="A73" s="408" t="s">
        <v>346</v>
      </c>
      <c r="B73" s="391" t="s">
        <v>322</v>
      </c>
      <c r="C73" s="291"/>
    </row>
    <row r="74" spans="1:3" s="96" customFormat="1" ht="12" customHeight="1" thickBot="1" x14ac:dyDescent="0.25">
      <c r="A74" s="409" t="s">
        <v>347</v>
      </c>
      <c r="B74" s="392" t="s">
        <v>323</v>
      </c>
      <c r="C74" s="291"/>
    </row>
    <row r="75" spans="1:3" s="96" customFormat="1" ht="12" customHeight="1" thickBot="1" x14ac:dyDescent="0.2">
      <c r="A75" s="410" t="s">
        <v>324</v>
      </c>
      <c r="B75" s="281" t="s">
        <v>325</v>
      </c>
      <c r="C75" s="286">
        <f>SUM(C76:C77)</f>
        <v>0</v>
      </c>
    </row>
    <row r="76" spans="1:3" s="96" customFormat="1" ht="12" customHeight="1" x14ac:dyDescent="0.2">
      <c r="A76" s="407" t="s">
        <v>348</v>
      </c>
      <c r="B76" s="390" t="s">
        <v>326</v>
      </c>
      <c r="C76" s="291"/>
    </row>
    <row r="77" spans="1:3" s="96" customFormat="1" ht="12" customHeight="1" thickBot="1" x14ac:dyDescent="0.25">
      <c r="A77" s="409" t="s">
        <v>349</v>
      </c>
      <c r="B77" s="392" t="s">
        <v>327</v>
      </c>
      <c r="C77" s="291"/>
    </row>
    <row r="78" spans="1:3" s="95" customFormat="1" ht="12" customHeight="1" thickBot="1" x14ac:dyDescent="0.2">
      <c r="A78" s="410" t="s">
        <v>328</v>
      </c>
      <c r="B78" s="281" t="s">
        <v>329</v>
      </c>
      <c r="C78" s="286">
        <f>SUM(C79:C81)</f>
        <v>0</v>
      </c>
    </row>
    <row r="79" spans="1:3" s="96" customFormat="1" ht="12" customHeight="1" x14ac:dyDescent="0.2">
      <c r="A79" s="407" t="s">
        <v>350</v>
      </c>
      <c r="B79" s="390" t="s">
        <v>330</v>
      </c>
      <c r="C79" s="291"/>
    </row>
    <row r="80" spans="1:3" s="96" customFormat="1" ht="12" customHeight="1" x14ac:dyDescent="0.2">
      <c r="A80" s="408" t="s">
        <v>351</v>
      </c>
      <c r="B80" s="391" t="s">
        <v>331</v>
      </c>
      <c r="C80" s="291"/>
    </row>
    <row r="81" spans="1:3" s="96" customFormat="1" ht="12" customHeight="1" thickBot="1" x14ac:dyDescent="0.25">
      <c r="A81" s="409" t="s">
        <v>352</v>
      </c>
      <c r="B81" s="392" t="s">
        <v>332</v>
      </c>
      <c r="C81" s="291"/>
    </row>
    <row r="82" spans="1:3" s="96" customFormat="1" ht="12" customHeight="1" thickBot="1" x14ac:dyDescent="0.2">
      <c r="A82" s="410" t="s">
        <v>333</v>
      </c>
      <c r="B82" s="281" t="s">
        <v>353</v>
      </c>
      <c r="C82" s="286">
        <f>SUM(C83:C86)</f>
        <v>0</v>
      </c>
    </row>
    <row r="83" spans="1:3" s="96" customFormat="1" ht="12" customHeight="1" x14ac:dyDescent="0.2">
      <c r="A83" s="411" t="s">
        <v>334</v>
      </c>
      <c r="B83" s="390" t="s">
        <v>335</v>
      </c>
      <c r="C83" s="291"/>
    </row>
    <row r="84" spans="1:3" s="96" customFormat="1" ht="12" customHeight="1" x14ac:dyDescent="0.2">
      <c r="A84" s="412" t="s">
        <v>336</v>
      </c>
      <c r="B84" s="391" t="s">
        <v>337</v>
      </c>
      <c r="C84" s="291"/>
    </row>
    <row r="85" spans="1:3" s="96" customFormat="1" ht="12" customHeight="1" x14ac:dyDescent="0.2">
      <c r="A85" s="412" t="s">
        <v>338</v>
      </c>
      <c r="B85" s="391" t="s">
        <v>339</v>
      </c>
      <c r="C85" s="291"/>
    </row>
    <row r="86" spans="1:3" s="95" customFormat="1" ht="12" customHeight="1" thickBot="1" x14ac:dyDescent="0.25">
      <c r="A86" s="413" t="s">
        <v>340</v>
      </c>
      <c r="B86" s="392" t="s">
        <v>341</v>
      </c>
      <c r="C86" s="291"/>
    </row>
    <row r="87" spans="1:3" s="95" customFormat="1" ht="12" customHeight="1" thickBot="1" x14ac:dyDescent="0.2">
      <c r="A87" s="410" t="s">
        <v>342</v>
      </c>
      <c r="B87" s="281" t="s">
        <v>487</v>
      </c>
      <c r="C87" s="431"/>
    </row>
    <row r="88" spans="1:3" s="95" customFormat="1" ht="12" customHeight="1" thickBot="1" x14ac:dyDescent="0.2">
      <c r="A88" s="410" t="s">
        <v>515</v>
      </c>
      <c r="B88" s="281" t="s">
        <v>343</v>
      </c>
      <c r="C88" s="431"/>
    </row>
    <row r="89" spans="1:3" s="95" customFormat="1" ht="12" customHeight="1" thickBot="1" x14ac:dyDescent="0.2">
      <c r="A89" s="410" t="s">
        <v>516</v>
      </c>
      <c r="B89" s="397" t="s">
        <v>490</v>
      </c>
      <c r="C89" s="292">
        <f>+C66+C70+C75+C78+C82+C88+C87</f>
        <v>0</v>
      </c>
    </row>
    <row r="90" spans="1:3" s="95" customFormat="1" ht="12" customHeight="1" thickBot="1" x14ac:dyDescent="0.2">
      <c r="A90" s="414" t="s">
        <v>517</v>
      </c>
      <c r="B90" s="398" t="s">
        <v>518</v>
      </c>
      <c r="C90" s="292">
        <f>+C65+C89</f>
        <v>0</v>
      </c>
    </row>
    <row r="91" spans="1:3" s="96" customFormat="1" ht="15" customHeight="1" thickBot="1" x14ac:dyDescent="0.25">
      <c r="A91" s="236"/>
      <c r="B91" s="237"/>
      <c r="C91" s="348"/>
    </row>
    <row r="92" spans="1:3" s="63" customFormat="1" ht="16.5" customHeight="1" thickBot="1" x14ac:dyDescent="0.25">
      <c r="A92" s="240"/>
      <c r="B92" s="241" t="s">
        <v>58</v>
      </c>
      <c r="C92" s="350"/>
    </row>
    <row r="93" spans="1:3" s="97" customFormat="1" ht="12" customHeight="1" thickBot="1" x14ac:dyDescent="0.25">
      <c r="A93" s="384" t="s">
        <v>18</v>
      </c>
      <c r="B93" s="29" t="s">
        <v>522</v>
      </c>
      <c r="C93" s="285">
        <f>+C94+C95+C96+C97+C98+C111</f>
        <v>0</v>
      </c>
    </row>
    <row r="94" spans="1:3" ht="12" customHeight="1" x14ac:dyDescent="0.2">
      <c r="A94" s="415" t="s">
        <v>99</v>
      </c>
      <c r="B94" s="10" t="s">
        <v>49</v>
      </c>
      <c r="C94" s="287"/>
    </row>
    <row r="95" spans="1:3" ht="12" customHeight="1" x14ac:dyDescent="0.2">
      <c r="A95" s="408" t="s">
        <v>100</v>
      </c>
      <c r="B95" s="8" t="s">
        <v>185</v>
      </c>
      <c r="C95" s="288"/>
    </row>
    <row r="96" spans="1:3" ht="12" customHeight="1" x14ac:dyDescent="0.2">
      <c r="A96" s="408" t="s">
        <v>101</v>
      </c>
      <c r="B96" s="8" t="s">
        <v>141</v>
      </c>
      <c r="C96" s="290"/>
    </row>
    <row r="97" spans="1:3" ht="12" customHeight="1" x14ac:dyDescent="0.2">
      <c r="A97" s="408" t="s">
        <v>102</v>
      </c>
      <c r="B97" s="11" t="s">
        <v>186</v>
      </c>
      <c r="C97" s="290"/>
    </row>
    <row r="98" spans="1:3" ht="12" customHeight="1" x14ac:dyDescent="0.2">
      <c r="A98" s="408" t="s">
        <v>113</v>
      </c>
      <c r="B98" s="19" t="s">
        <v>187</v>
      </c>
      <c r="C98" s="290"/>
    </row>
    <row r="99" spans="1:3" ht="12" customHeight="1" x14ac:dyDescent="0.2">
      <c r="A99" s="408" t="s">
        <v>103</v>
      </c>
      <c r="B99" s="8" t="s">
        <v>519</v>
      </c>
      <c r="C99" s="290"/>
    </row>
    <row r="100" spans="1:3" ht="12" customHeight="1" x14ac:dyDescent="0.2">
      <c r="A100" s="408" t="s">
        <v>104</v>
      </c>
      <c r="B100" s="143" t="s">
        <v>453</v>
      </c>
      <c r="C100" s="290"/>
    </row>
    <row r="101" spans="1:3" ht="12" customHeight="1" x14ac:dyDescent="0.2">
      <c r="A101" s="408" t="s">
        <v>114</v>
      </c>
      <c r="B101" s="143" t="s">
        <v>452</v>
      </c>
      <c r="C101" s="290"/>
    </row>
    <row r="102" spans="1:3" ht="12" customHeight="1" x14ac:dyDescent="0.2">
      <c r="A102" s="408" t="s">
        <v>115</v>
      </c>
      <c r="B102" s="143" t="s">
        <v>359</v>
      </c>
      <c r="C102" s="290"/>
    </row>
    <row r="103" spans="1:3" ht="12" customHeight="1" x14ac:dyDescent="0.2">
      <c r="A103" s="408" t="s">
        <v>116</v>
      </c>
      <c r="B103" s="144" t="s">
        <v>360</v>
      </c>
      <c r="C103" s="290"/>
    </row>
    <row r="104" spans="1:3" ht="12" customHeight="1" x14ac:dyDescent="0.2">
      <c r="A104" s="408" t="s">
        <v>117</v>
      </c>
      <c r="B104" s="144" t="s">
        <v>361</v>
      </c>
      <c r="C104" s="290"/>
    </row>
    <row r="105" spans="1:3" ht="12" customHeight="1" x14ac:dyDescent="0.2">
      <c r="A105" s="408" t="s">
        <v>119</v>
      </c>
      <c r="B105" s="143" t="s">
        <v>362</v>
      </c>
      <c r="C105" s="290"/>
    </row>
    <row r="106" spans="1:3" ht="12" customHeight="1" x14ac:dyDescent="0.2">
      <c r="A106" s="408" t="s">
        <v>188</v>
      </c>
      <c r="B106" s="143" t="s">
        <v>363</v>
      </c>
      <c r="C106" s="290"/>
    </row>
    <row r="107" spans="1:3" ht="12" customHeight="1" x14ac:dyDescent="0.2">
      <c r="A107" s="408" t="s">
        <v>357</v>
      </c>
      <c r="B107" s="144" t="s">
        <v>364</v>
      </c>
      <c r="C107" s="290"/>
    </row>
    <row r="108" spans="1:3" ht="12" customHeight="1" x14ac:dyDescent="0.2">
      <c r="A108" s="416" t="s">
        <v>358</v>
      </c>
      <c r="B108" s="145" t="s">
        <v>365</v>
      </c>
      <c r="C108" s="290"/>
    </row>
    <row r="109" spans="1:3" ht="12" customHeight="1" x14ac:dyDescent="0.2">
      <c r="A109" s="408" t="s">
        <v>450</v>
      </c>
      <c r="B109" s="145" t="s">
        <v>366</v>
      </c>
      <c r="C109" s="290"/>
    </row>
    <row r="110" spans="1:3" ht="12" customHeight="1" x14ac:dyDescent="0.2">
      <c r="A110" s="408" t="s">
        <v>451</v>
      </c>
      <c r="B110" s="144" t="s">
        <v>367</v>
      </c>
      <c r="C110" s="288"/>
    </row>
    <row r="111" spans="1:3" ht="12" customHeight="1" x14ac:dyDescent="0.2">
      <c r="A111" s="408" t="s">
        <v>455</v>
      </c>
      <c r="B111" s="11" t="s">
        <v>50</v>
      </c>
      <c r="C111" s="288"/>
    </row>
    <row r="112" spans="1:3" ht="12" customHeight="1" x14ac:dyDescent="0.2">
      <c r="A112" s="409" t="s">
        <v>456</v>
      </c>
      <c r="B112" s="8" t="s">
        <v>520</v>
      </c>
      <c r="C112" s="290"/>
    </row>
    <row r="113" spans="1:3" ht="12" customHeight="1" thickBot="1" x14ac:dyDescent="0.25">
      <c r="A113" s="417" t="s">
        <v>457</v>
      </c>
      <c r="B113" s="146" t="s">
        <v>521</v>
      </c>
      <c r="C113" s="294"/>
    </row>
    <row r="114" spans="1:3" ht="12" customHeight="1" thickBot="1" x14ac:dyDescent="0.25">
      <c r="A114" s="33" t="s">
        <v>19</v>
      </c>
      <c r="B114" s="28" t="s">
        <v>368</v>
      </c>
      <c r="C114" s="286">
        <f>+C115+C117+C119</f>
        <v>0</v>
      </c>
    </row>
    <row r="115" spans="1:3" ht="12" customHeight="1" x14ac:dyDescent="0.2">
      <c r="A115" s="407" t="s">
        <v>105</v>
      </c>
      <c r="B115" s="8" t="s">
        <v>227</v>
      </c>
      <c r="C115" s="289"/>
    </row>
    <row r="116" spans="1:3" ht="12" customHeight="1" x14ac:dyDescent="0.2">
      <c r="A116" s="407" t="s">
        <v>106</v>
      </c>
      <c r="B116" s="12" t="s">
        <v>372</v>
      </c>
      <c r="C116" s="289"/>
    </row>
    <row r="117" spans="1:3" ht="12" customHeight="1" x14ac:dyDescent="0.2">
      <c r="A117" s="407" t="s">
        <v>107</v>
      </c>
      <c r="B117" s="12" t="s">
        <v>189</v>
      </c>
      <c r="C117" s="288"/>
    </row>
    <row r="118" spans="1:3" ht="12" customHeight="1" x14ac:dyDescent="0.2">
      <c r="A118" s="407" t="s">
        <v>108</v>
      </c>
      <c r="B118" s="12" t="s">
        <v>373</v>
      </c>
      <c r="C118" s="262"/>
    </row>
    <row r="119" spans="1:3" ht="12" customHeight="1" x14ac:dyDescent="0.2">
      <c r="A119" s="407" t="s">
        <v>109</v>
      </c>
      <c r="B119" s="283" t="s">
        <v>230</v>
      </c>
      <c r="C119" s="262"/>
    </row>
    <row r="120" spans="1:3" ht="12" customHeight="1" x14ac:dyDescent="0.2">
      <c r="A120" s="407" t="s">
        <v>118</v>
      </c>
      <c r="B120" s="282" t="s">
        <v>438</v>
      </c>
      <c r="C120" s="262"/>
    </row>
    <row r="121" spans="1:3" ht="12" customHeight="1" x14ac:dyDescent="0.2">
      <c r="A121" s="407" t="s">
        <v>120</v>
      </c>
      <c r="B121" s="388" t="s">
        <v>378</v>
      </c>
      <c r="C121" s="262"/>
    </row>
    <row r="122" spans="1:3" ht="12" customHeight="1" x14ac:dyDescent="0.2">
      <c r="A122" s="407" t="s">
        <v>190</v>
      </c>
      <c r="B122" s="144" t="s">
        <v>361</v>
      </c>
      <c r="C122" s="262"/>
    </row>
    <row r="123" spans="1:3" ht="12" customHeight="1" x14ac:dyDescent="0.2">
      <c r="A123" s="407" t="s">
        <v>191</v>
      </c>
      <c r="B123" s="144" t="s">
        <v>377</v>
      </c>
      <c r="C123" s="262"/>
    </row>
    <row r="124" spans="1:3" ht="12" customHeight="1" x14ac:dyDescent="0.2">
      <c r="A124" s="407" t="s">
        <v>192</v>
      </c>
      <c r="B124" s="144" t="s">
        <v>376</v>
      </c>
      <c r="C124" s="262"/>
    </row>
    <row r="125" spans="1:3" ht="12" customHeight="1" x14ac:dyDescent="0.2">
      <c r="A125" s="407" t="s">
        <v>369</v>
      </c>
      <c r="B125" s="144" t="s">
        <v>364</v>
      </c>
      <c r="C125" s="262"/>
    </row>
    <row r="126" spans="1:3" ht="12" customHeight="1" x14ac:dyDescent="0.2">
      <c r="A126" s="407" t="s">
        <v>370</v>
      </c>
      <c r="B126" s="144" t="s">
        <v>375</v>
      </c>
      <c r="C126" s="262"/>
    </row>
    <row r="127" spans="1:3" ht="12" customHeight="1" thickBot="1" x14ac:dyDescent="0.25">
      <c r="A127" s="416" t="s">
        <v>371</v>
      </c>
      <c r="B127" s="144" t="s">
        <v>374</v>
      </c>
      <c r="C127" s="263"/>
    </row>
    <row r="128" spans="1:3" ht="12" customHeight="1" thickBot="1" x14ac:dyDescent="0.25">
      <c r="A128" s="33" t="s">
        <v>20</v>
      </c>
      <c r="B128" s="128" t="s">
        <v>460</v>
      </c>
      <c r="C128" s="286">
        <f>+C93+C114</f>
        <v>0</v>
      </c>
    </row>
    <row r="129" spans="1:11" ht="12" customHeight="1" thickBot="1" x14ac:dyDescent="0.25">
      <c r="A129" s="33" t="s">
        <v>21</v>
      </c>
      <c r="B129" s="128" t="s">
        <v>461</v>
      </c>
      <c r="C129" s="286">
        <f>+C130+C131+C132</f>
        <v>0</v>
      </c>
    </row>
    <row r="130" spans="1:11" s="97" customFormat="1" ht="12" customHeight="1" x14ac:dyDescent="0.2">
      <c r="A130" s="407" t="s">
        <v>269</v>
      </c>
      <c r="B130" s="9" t="s">
        <v>525</v>
      </c>
      <c r="C130" s="262"/>
    </row>
    <row r="131" spans="1:11" ht="12" customHeight="1" x14ac:dyDescent="0.2">
      <c r="A131" s="407" t="s">
        <v>272</v>
      </c>
      <c r="B131" s="9" t="s">
        <v>469</v>
      </c>
      <c r="C131" s="262"/>
    </row>
    <row r="132" spans="1:11" ht="12" customHeight="1" thickBot="1" x14ac:dyDescent="0.25">
      <c r="A132" s="416" t="s">
        <v>273</v>
      </c>
      <c r="B132" s="7" t="s">
        <v>524</v>
      </c>
      <c r="C132" s="262"/>
    </row>
    <row r="133" spans="1:11" ht="12" customHeight="1" thickBot="1" x14ac:dyDescent="0.25">
      <c r="A133" s="33" t="s">
        <v>22</v>
      </c>
      <c r="B133" s="128" t="s">
        <v>462</v>
      </c>
      <c r="C133" s="286">
        <f>+C134+C135+C136+C137+C138+C139</f>
        <v>0</v>
      </c>
    </row>
    <row r="134" spans="1:11" ht="12" customHeight="1" x14ac:dyDescent="0.2">
      <c r="A134" s="407" t="s">
        <v>92</v>
      </c>
      <c r="B134" s="9" t="s">
        <v>471</v>
      </c>
      <c r="C134" s="262"/>
    </row>
    <row r="135" spans="1:11" ht="12" customHeight="1" x14ac:dyDescent="0.2">
      <c r="A135" s="407" t="s">
        <v>93</v>
      </c>
      <c r="B135" s="9" t="s">
        <v>463</v>
      </c>
      <c r="C135" s="262"/>
    </row>
    <row r="136" spans="1:11" ht="12" customHeight="1" x14ac:dyDescent="0.2">
      <c r="A136" s="407" t="s">
        <v>94</v>
      </c>
      <c r="B136" s="9" t="s">
        <v>464</v>
      </c>
      <c r="C136" s="262"/>
    </row>
    <row r="137" spans="1:11" ht="12" customHeight="1" x14ac:dyDescent="0.2">
      <c r="A137" s="407" t="s">
        <v>177</v>
      </c>
      <c r="B137" s="9" t="s">
        <v>523</v>
      </c>
      <c r="C137" s="262"/>
    </row>
    <row r="138" spans="1:11" ht="12" customHeight="1" x14ac:dyDescent="0.2">
      <c r="A138" s="407" t="s">
        <v>178</v>
      </c>
      <c r="B138" s="9" t="s">
        <v>466</v>
      </c>
      <c r="C138" s="262"/>
    </row>
    <row r="139" spans="1:11" s="97" customFormat="1" ht="12" customHeight="1" thickBot="1" x14ac:dyDescent="0.25">
      <c r="A139" s="416" t="s">
        <v>179</v>
      </c>
      <c r="B139" s="7" t="s">
        <v>467</v>
      </c>
      <c r="C139" s="262"/>
    </row>
    <row r="140" spans="1:11" ht="12" customHeight="1" thickBot="1" x14ac:dyDescent="0.25">
      <c r="A140" s="33" t="s">
        <v>23</v>
      </c>
      <c r="B140" s="128" t="s">
        <v>549</v>
      </c>
      <c r="C140" s="292">
        <f>+C141+C142+C144+C145+C143</f>
        <v>0</v>
      </c>
      <c r="K140" s="247"/>
    </row>
    <row r="141" spans="1:11" x14ac:dyDescent="0.2">
      <c r="A141" s="407" t="s">
        <v>95</v>
      </c>
      <c r="B141" s="9" t="s">
        <v>379</v>
      </c>
      <c r="C141" s="262"/>
    </row>
    <row r="142" spans="1:11" ht="12" customHeight="1" x14ac:dyDescent="0.2">
      <c r="A142" s="407" t="s">
        <v>96</v>
      </c>
      <c r="B142" s="9" t="s">
        <v>380</v>
      </c>
      <c r="C142" s="262"/>
    </row>
    <row r="143" spans="1:11" s="97" customFormat="1" ht="12" customHeight="1" x14ac:dyDescent="0.2">
      <c r="A143" s="407" t="s">
        <v>293</v>
      </c>
      <c r="B143" s="9" t="s">
        <v>548</v>
      </c>
      <c r="C143" s="262"/>
    </row>
    <row r="144" spans="1:11" s="97" customFormat="1" ht="12" customHeight="1" x14ac:dyDescent="0.2">
      <c r="A144" s="407" t="s">
        <v>294</v>
      </c>
      <c r="B144" s="9" t="s">
        <v>476</v>
      </c>
      <c r="C144" s="262"/>
    </row>
    <row r="145" spans="1:3" s="97" customFormat="1" ht="12" customHeight="1" thickBot="1" x14ac:dyDescent="0.25">
      <c r="A145" s="416" t="s">
        <v>295</v>
      </c>
      <c r="B145" s="7" t="s">
        <v>399</v>
      </c>
      <c r="C145" s="262"/>
    </row>
    <row r="146" spans="1:3" s="97" customFormat="1" ht="12" customHeight="1" thickBot="1" x14ac:dyDescent="0.25">
      <c r="A146" s="33" t="s">
        <v>24</v>
      </c>
      <c r="B146" s="128" t="s">
        <v>477</v>
      </c>
      <c r="C146" s="295">
        <f>+C147+C148+C149+C150+C151</f>
        <v>0</v>
      </c>
    </row>
    <row r="147" spans="1:3" s="97" customFormat="1" ht="12" customHeight="1" x14ac:dyDescent="0.2">
      <c r="A147" s="407" t="s">
        <v>97</v>
      </c>
      <c r="B147" s="9" t="s">
        <v>472</v>
      </c>
      <c r="C147" s="262"/>
    </row>
    <row r="148" spans="1:3" s="97" customFormat="1" ht="12" customHeight="1" x14ac:dyDescent="0.2">
      <c r="A148" s="407" t="s">
        <v>98</v>
      </c>
      <c r="B148" s="9" t="s">
        <v>479</v>
      </c>
      <c r="C148" s="262"/>
    </row>
    <row r="149" spans="1:3" s="97" customFormat="1" ht="12" customHeight="1" x14ac:dyDescent="0.2">
      <c r="A149" s="407" t="s">
        <v>305</v>
      </c>
      <c r="B149" s="9" t="s">
        <v>474</v>
      </c>
      <c r="C149" s="262"/>
    </row>
    <row r="150" spans="1:3" ht="12.75" customHeight="1" x14ac:dyDescent="0.2">
      <c r="A150" s="407" t="s">
        <v>306</v>
      </c>
      <c r="B150" s="9" t="s">
        <v>526</v>
      </c>
      <c r="C150" s="262"/>
    </row>
    <row r="151" spans="1:3" ht="12.75" customHeight="1" thickBot="1" x14ac:dyDescent="0.25">
      <c r="A151" s="416" t="s">
        <v>478</v>
      </c>
      <c r="B151" s="7" t="s">
        <v>481</v>
      </c>
      <c r="C151" s="263"/>
    </row>
    <row r="152" spans="1:3" ht="12.75" customHeight="1" thickBot="1" x14ac:dyDescent="0.25">
      <c r="A152" s="465" t="s">
        <v>25</v>
      </c>
      <c r="B152" s="128" t="s">
        <v>482</v>
      </c>
      <c r="C152" s="295"/>
    </row>
    <row r="153" spans="1:3" ht="12" customHeight="1" thickBot="1" x14ac:dyDescent="0.25">
      <c r="A153" s="465" t="s">
        <v>26</v>
      </c>
      <c r="B153" s="128" t="s">
        <v>483</v>
      </c>
      <c r="C153" s="295"/>
    </row>
    <row r="154" spans="1:3" ht="15" customHeight="1" thickBot="1" x14ac:dyDescent="0.25">
      <c r="A154" s="33" t="s">
        <v>27</v>
      </c>
      <c r="B154" s="128" t="s">
        <v>485</v>
      </c>
      <c r="C154" s="399">
        <f>+C129+C133+C140+C146+C152+C153</f>
        <v>0</v>
      </c>
    </row>
    <row r="155" spans="1:3" ht="13.5" thickBot="1" x14ac:dyDescent="0.25">
      <c r="A155" s="418" t="s">
        <v>28</v>
      </c>
      <c r="B155" s="363" t="s">
        <v>484</v>
      </c>
      <c r="C155" s="399">
        <f>+C128+C154</f>
        <v>0</v>
      </c>
    </row>
    <row r="156" spans="1:3" ht="15" customHeight="1" thickBot="1" x14ac:dyDescent="0.25">
      <c r="A156" s="368"/>
      <c r="B156" s="369"/>
      <c r="C156" s="370"/>
    </row>
    <row r="157" spans="1:3" ht="14.25" customHeight="1" thickBot="1" x14ac:dyDescent="0.25">
      <c r="A157" s="244" t="s">
        <v>527</v>
      </c>
      <c r="B157" s="245"/>
      <c r="C157" s="125"/>
    </row>
    <row r="158" spans="1:3" ht="13.5" thickBot="1" x14ac:dyDescent="0.25">
      <c r="A158" s="244" t="s">
        <v>208</v>
      </c>
      <c r="B158" s="245"/>
      <c r="C158" s="125"/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FF0000"/>
  </sheetPr>
  <dimension ref="A1:C61"/>
  <sheetViews>
    <sheetView zoomScale="130" zoomScaleNormal="130" workbookViewId="0">
      <selection activeCell="C95" sqref="C95:C98"/>
    </sheetView>
  </sheetViews>
  <sheetFormatPr defaultColWidth="9.33203125" defaultRowHeight="12.75" x14ac:dyDescent="0.2"/>
  <cols>
    <col min="1" max="1" width="13.83203125" style="243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" customHeight="1" thickBot="1" x14ac:dyDescent="0.25">
      <c r="A1" s="224"/>
      <c r="B1" s="225"/>
      <c r="C1" s="429" t="str">
        <f>+CONCATENATE("9.2. melléklet a ……/",LEFT(ÖSSZEFÜGGÉSEK!A5,4),". (….) önkormányzati rendelethez")</f>
        <v>9.2. melléklet a ……/2024. (….) önkormányzati rendelethez</v>
      </c>
    </row>
    <row r="2" spans="1:3" s="93" customFormat="1" ht="25.5" customHeight="1" x14ac:dyDescent="0.2">
      <c r="A2" s="382" t="s">
        <v>206</v>
      </c>
      <c r="B2" s="339" t="s">
        <v>408</v>
      </c>
      <c r="C2" s="353" t="s">
        <v>60</v>
      </c>
    </row>
    <row r="3" spans="1:3" s="93" customFormat="1" ht="24.75" thickBot="1" x14ac:dyDescent="0.25">
      <c r="A3" s="423" t="s">
        <v>205</v>
      </c>
      <c r="B3" s="340" t="s">
        <v>407</v>
      </c>
      <c r="C3" s="354" t="s">
        <v>53</v>
      </c>
    </row>
    <row r="4" spans="1:3" s="94" customFormat="1" ht="15.95" customHeight="1" thickBot="1" x14ac:dyDescent="0.3">
      <c r="A4" s="227"/>
      <c r="B4" s="227"/>
      <c r="C4" s="4" t="s">
        <v>54</v>
      </c>
    </row>
    <row r="5" spans="1:3" ht="13.5" thickBot="1" x14ac:dyDescent="0.25">
      <c r="A5" s="383" t="s">
        <v>207</v>
      </c>
      <c r="B5" s="228" t="s">
        <v>55</v>
      </c>
      <c r="C5" s="229" t="s">
        <v>56</v>
      </c>
    </row>
    <row r="6" spans="1:3" s="63" customFormat="1" ht="12.95" customHeight="1" thickBot="1" x14ac:dyDescent="0.25">
      <c r="A6" s="36" t="s">
        <v>499</v>
      </c>
      <c r="B6" s="200" t="s">
        <v>500</v>
      </c>
      <c r="C6" s="201" t="s">
        <v>501</v>
      </c>
    </row>
    <row r="7" spans="1:3" s="63" customFormat="1" ht="15.95" customHeight="1" thickBot="1" x14ac:dyDescent="0.25">
      <c r="A7" s="230"/>
      <c r="B7" s="231" t="s">
        <v>57</v>
      </c>
      <c r="C7" s="232"/>
    </row>
    <row r="8" spans="1:3" s="95" customFormat="1" ht="12" customHeight="1" thickBot="1" x14ac:dyDescent="0.25">
      <c r="A8" s="36" t="s">
        <v>18</v>
      </c>
      <c r="B8" s="233" t="s">
        <v>528</v>
      </c>
      <c r="C8" s="303">
        <f>SUM(C9:C19)</f>
        <v>0</v>
      </c>
    </row>
    <row r="9" spans="1:3" s="95" customFormat="1" ht="12" customHeight="1" x14ac:dyDescent="0.2">
      <c r="A9" s="424" t="s">
        <v>99</v>
      </c>
      <c r="B9" s="10" t="s">
        <v>282</v>
      </c>
      <c r="C9" s="344"/>
    </row>
    <row r="10" spans="1:3" s="95" customFormat="1" ht="12" customHeight="1" x14ac:dyDescent="0.2">
      <c r="A10" s="425" t="s">
        <v>100</v>
      </c>
      <c r="B10" s="8" t="s">
        <v>283</v>
      </c>
      <c r="C10" s="301"/>
    </row>
    <row r="11" spans="1:3" s="95" customFormat="1" ht="12" customHeight="1" x14ac:dyDescent="0.2">
      <c r="A11" s="425" t="s">
        <v>101</v>
      </c>
      <c r="B11" s="8" t="s">
        <v>284</v>
      </c>
      <c r="C11" s="301"/>
    </row>
    <row r="12" spans="1:3" s="95" customFormat="1" ht="12" customHeight="1" x14ac:dyDescent="0.2">
      <c r="A12" s="425" t="s">
        <v>102</v>
      </c>
      <c r="B12" s="8" t="s">
        <v>285</v>
      </c>
      <c r="C12" s="301"/>
    </row>
    <row r="13" spans="1:3" s="95" customFormat="1" ht="12" customHeight="1" x14ac:dyDescent="0.2">
      <c r="A13" s="425" t="s">
        <v>150</v>
      </c>
      <c r="B13" s="8" t="s">
        <v>286</v>
      </c>
      <c r="C13" s="301"/>
    </row>
    <row r="14" spans="1:3" s="95" customFormat="1" ht="12" customHeight="1" x14ac:dyDescent="0.2">
      <c r="A14" s="425" t="s">
        <v>103</v>
      </c>
      <c r="B14" s="8" t="s">
        <v>409</v>
      </c>
      <c r="C14" s="301"/>
    </row>
    <row r="15" spans="1:3" s="95" customFormat="1" ht="12" customHeight="1" x14ac:dyDescent="0.2">
      <c r="A15" s="425" t="s">
        <v>104</v>
      </c>
      <c r="B15" s="7" t="s">
        <v>410</v>
      </c>
      <c r="C15" s="301"/>
    </row>
    <row r="16" spans="1:3" s="95" customFormat="1" ht="12" customHeight="1" x14ac:dyDescent="0.2">
      <c r="A16" s="425" t="s">
        <v>114</v>
      </c>
      <c r="B16" s="8" t="s">
        <v>289</v>
      </c>
      <c r="C16" s="345"/>
    </row>
    <row r="17" spans="1:3" s="96" customFormat="1" ht="12" customHeight="1" x14ac:dyDescent="0.2">
      <c r="A17" s="425" t="s">
        <v>115</v>
      </c>
      <c r="B17" s="8" t="s">
        <v>290</v>
      </c>
      <c r="C17" s="301"/>
    </row>
    <row r="18" spans="1:3" s="96" customFormat="1" ht="12" customHeight="1" x14ac:dyDescent="0.2">
      <c r="A18" s="425" t="s">
        <v>116</v>
      </c>
      <c r="B18" s="8" t="s">
        <v>445</v>
      </c>
      <c r="C18" s="302"/>
    </row>
    <row r="19" spans="1:3" s="96" customFormat="1" ht="12" customHeight="1" thickBot="1" x14ac:dyDescent="0.25">
      <c r="A19" s="425" t="s">
        <v>117</v>
      </c>
      <c r="B19" s="7" t="s">
        <v>291</v>
      </c>
      <c r="C19" s="302"/>
    </row>
    <row r="20" spans="1:3" s="95" customFormat="1" ht="12" customHeight="1" thickBot="1" x14ac:dyDescent="0.25">
      <c r="A20" s="36" t="s">
        <v>19</v>
      </c>
      <c r="B20" s="233" t="s">
        <v>411</v>
      </c>
      <c r="C20" s="303">
        <f>SUM(C21:C23)</f>
        <v>0</v>
      </c>
    </row>
    <row r="21" spans="1:3" s="96" customFormat="1" ht="12" customHeight="1" x14ac:dyDescent="0.2">
      <c r="A21" s="425" t="s">
        <v>105</v>
      </c>
      <c r="B21" s="9" t="s">
        <v>259</v>
      </c>
      <c r="C21" s="301"/>
    </row>
    <row r="22" spans="1:3" s="96" customFormat="1" ht="12" customHeight="1" x14ac:dyDescent="0.2">
      <c r="A22" s="425" t="s">
        <v>106</v>
      </c>
      <c r="B22" s="8" t="s">
        <v>412</v>
      </c>
      <c r="C22" s="301"/>
    </row>
    <row r="23" spans="1:3" s="96" customFormat="1" ht="12" customHeight="1" x14ac:dyDescent="0.2">
      <c r="A23" s="425" t="s">
        <v>107</v>
      </c>
      <c r="B23" s="8" t="s">
        <v>413</v>
      </c>
      <c r="C23" s="301"/>
    </row>
    <row r="24" spans="1:3" s="96" customFormat="1" ht="12" customHeight="1" thickBot="1" x14ac:dyDescent="0.25">
      <c r="A24" s="425" t="s">
        <v>108</v>
      </c>
      <c r="B24" s="8" t="s">
        <v>529</v>
      </c>
      <c r="C24" s="301"/>
    </row>
    <row r="25" spans="1:3" s="96" customFormat="1" ht="12" customHeight="1" thickBot="1" x14ac:dyDescent="0.25">
      <c r="A25" s="37" t="s">
        <v>20</v>
      </c>
      <c r="B25" s="128" t="s">
        <v>176</v>
      </c>
      <c r="C25" s="327"/>
    </row>
    <row r="26" spans="1:3" s="96" customFormat="1" ht="12" customHeight="1" thickBot="1" x14ac:dyDescent="0.25">
      <c r="A26" s="37" t="s">
        <v>21</v>
      </c>
      <c r="B26" s="128" t="s">
        <v>530</v>
      </c>
      <c r="C26" s="303">
        <f>+C27+C28+C29</f>
        <v>0</v>
      </c>
    </row>
    <row r="27" spans="1:3" s="96" customFormat="1" ht="12" customHeight="1" x14ac:dyDescent="0.2">
      <c r="A27" s="426" t="s">
        <v>269</v>
      </c>
      <c r="B27" s="427" t="s">
        <v>264</v>
      </c>
      <c r="C27" s="75"/>
    </row>
    <row r="28" spans="1:3" s="96" customFormat="1" ht="12" customHeight="1" x14ac:dyDescent="0.2">
      <c r="A28" s="426" t="s">
        <v>272</v>
      </c>
      <c r="B28" s="427" t="s">
        <v>412</v>
      </c>
      <c r="C28" s="301"/>
    </row>
    <row r="29" spans="1:3" s="96" customFormat="1" ht="12" customHeight="1" x14ac:dyDescent="0.2">
      <c r="A29" s="426" t="s">
        <v>273</v>
      </c>
      <c r="B29" s="428" t="s">
        <v>415</v>
      </c>
      <c r="C29" s="301"/>
    </row>
    <row r="30" spans="1:3" s="96" customFormat="1" ht="12" customHeight="1" thickBot="1" x14ac:dyDescent="0.25">
      <c r="A30" s="425" t="s">
        <v>274</v>
      </c>
      <c r="B30" s="142" t="s">
        <v>531</v>
      </c>
      <c r="C30" s="82"/>
    </row>
    <row r="31" spans="1:3" s="96" customFormat="1" ht="12" customHeight="1" thickBot="1" x14ac:dyDescent="0.25">
      <c r="A31" s="37" t="s">
        <v>22</v>
      </c>
      <c r="B31" s="128" t="s">
        <v>416</v>
      </c>
      <c r="C31" s="303">
        <f>+C32+C33+C34</f>
        <v>0</v>
      </c>
    </row>
    <row r="32" spans="1:3" s="96" customFormat="1" ht="12" customHeight="1" x14ac:dyDescent="0.2">
      <c r="A32" s="426" t="s">
        <v>92</v>
      </c>
      <c r="B32" s="427" t="s">
        <v>296</v>
      </c>
      <c r="C32" s="75"/>
    </row>
    <row r="33" spans="1:3" s="96" customFormat="1" ht="12" customHeight="1" x14ac:dyDescent="0.2">
      <c r="A33" s="426" t="s">
        <v>93</v>
      </c>
      <c r="B33" s="428" t="s">
        <v>297</v>
      </c>
      <c r="C33" s="304"/>
    </row>
    <row r="34" spans="1:3" s="96" customFormat="1" ht="12" customHeight="1" thickBot="1" x14ac:dyDescent="0.25">
      <c r="A34" s="425" t="s">
        <v>94</v>
      </c>
      <c r="B34" s="142" t="s">
        <v>298</v>
      </c>
      <c r="C34" s="82"/>
    </row>
    <row r="35" spans="1:3" s="95" customFormat="1" ht="12" customHeight="1" thickBot="1" x14ac:dyDescent="0.25">
      <c r="A35" s="37" t="s">
        <v>23</v>
      </c>
      <c r="B35" s="128" t="s">
        <v>384</v>
      </c>
      <c r="C35" s="327"/>
    </row>
    <row r="36" spans="1:3" s="95" customFormat="1" ht="12" customHeight="1" thickBot="1" x14ac:dyDescent="0.25">
      <c r="A36" s="37" t="s">
        <v>24</v>
      </c>
      <c r="B36" s="128" t="s">
        <v>417</v>
      </c>
      <c r="C36" s="346"/>
    </row>
    <row r="37" spans="1:3" s="95" customFormat="1" ht="12" customHeight="1" thickBot="1" x14ac:dyDescent="0.25">
      <c r="A37" s="36" t="s">
        <v>25</v>
      </c>
      <c r="B37" s="128" t="s">
        <v>418</v>
      </c>
      <c r="C37" s="347">
        <f>+C8+C20+C25+C26+C31+C35+C36</f>
        <v>0</v>
      </c>
    </row>
    <row r="38" spans="1:3" s="95" customFormat="1" ht="12" customHeight="1" thickBot="1" x14ac:dyDescent="0.25">
      <c r="A38" s="234" t="s">
        <v>26</v>
      </c>
      <c r="B38" s="128" t="s">
        <v>419</v>
      </c>
      <c r="C38" s="347">
        <f>+C39+C40+C41</f>
        <v>0</v>
      </c>
    </row>
    <row r="39" spans="1:3" s="95" customFormat="1" ht="12" customHeight="1" x14ac:dyDescent="0.2">
      <c r="A39" s="426" t="s">
        <v>420</v>
      </c>
      <c r="B39" s="427" t="s">
        <v>237</v>
      </c>
      <c r="C39" s="75"/>
    </row>
    <row r="40" spans="1:3" s="95" customFormat="1" ht="12" customHeight="1" x14ac:dyDescent="0.2">
      <c r="A40" s="426" t="s">
        <v>421</v>
      </c>
      <c r="B40" s="428" t="s">
        <v>2</v>
      </c>
      <c r="C40" s="304"/>
    </row>
    <row r="41" spans="1:3" s="96" customFormat="1" ht="12" customHeight="1" thickBot="1" x14ac:dyDescent="0.25">
      <c r="A41" s="425" t="s">
        <v>422</v>
      </c>
      <c r="B41" s="142" t="s">
        <v>423</v>
      </c>
      <c r="C41" s="82"/>
    </row>
    <row r="42" spans="1:3" s="96" customFormat="1" ht="15" customHeight="1" thickBot="1" x14ac:dyDescent="0.25">
      <c r="A42" s="234" t="s">
        <v>27</v>
      </c>
      <c r="B42" s="235" t="s">
        <v>424</v>
      </c>
      <c r="C42" s="350">
        <f>+C37+C38</f>
        <v>0</v>
      </c>
    </row>
    <row r="43" spans="1:3" s="96" customFormat="1" ht="15" customHeight="1" x14ac:dyDescent="0.2">
      <c r="A43" s="236"/>
      <c r="B43" s="237"/>
      <c r="C43" s="348"/>
    </row>
    <row r="44" spans="1:3" ht="13.5" thickBot="1" x14ac:dyDescent="0.25">
      <c r="A44" s="238"/>
      <c r="B44" s="239"/>
      <c r="C44" s="349"/>
    </row>
    <row r="45" spans="1:3" s="63" customFormat="1" ht="16.5" customHeight="1" thickBot="1" x14ac:dyDescent="0.25">
      <c r="A45" s="240"/>
      <c r="B45" s="241" t="s">
        <v>58</v>
      </c>
      <c r="C45" s="350"/>
    </row>
    <row r="46" spans="1:3" s="97" customFormat="1" ht="12" customHeight="1" thickBot="1" x14ac:dyDescent="0.25">
      <c r="A46" s="37" t="s">
        <v>18</v>
      </c>
      <c r="B46" s="128" t="s">
        <v>425</v>
      </c>
      <c r="C46" s="303">
        <f>SUM(C47:C51)</f>
        <v>0</v>
      </c>
    </row>
    <row r="47" spans="1:3" ht="12" customHeight="1" x14ac:dyDescent="0.2">
      <c r="A47" s="425" t="s">
        <v>99</v>
      </c>
      <c r="B47" s="9" t="s">
        <v>49</v>
      </c>
      <c r="C47" s="75"/>
    </row>
    <row r="48" spans="1:3" ht="12" customHeight="1" x14ac:dyDescent="0.2">
      <c r="A48" s="425" t="s">
        <v>100</v>
      </c>
      <c r="B48" s="8" t="s">
        <v>185</v>
      </c>
      <c r="C48" s="78"/>
    </row>
    <row r="49" spans="1:3" ht="12" customHeight="1" x14ac:dyDescent="0.2">
      <c r="A49" s="425" t="s">
        <v>101</v>
      </c>
      <c r="B49" s="8" t="s">
        <v>141</v>
      </c>
      <c r="C49" s="78"/>
    </row>
    <row r="50" spans="1:3" ht="12" customHeight="1" x14ac:dyDescent="0.2">
      <c r="A50" s="425" t="s">
        <v>102</v>
      </c>
      <c r="B50" s="8" t="s">
        <v>186</v>
      </c>
      <c r="C50" s="78"/>
    </row>
    <row r="51" spans="1:3" ht="12" customHeight="1" thickBot="1" x14ac:dyDescent="0.25">
      <c r="A51" s="425" t="s">
        <v>150</v>
      </c>
      <c r="B51" s="8" t="s">
        <v>187</v>
      </c>
      <c r="C51" s="78"/>
    </row>
    <row r="52" spans="1:3" ht="12" customHeight="1" thickBot="1" x14ac:dyDescent="0.25">
      <c r="A52" s="37" t="s">
        <v>19</v>
      </c>
      <c r="B52" s="128" t="s">
        <v>426</v>
      </c>
      <c r="C52" s="303">
        <f>SUM(C53:C55)</f>
        <v>0</v>
      </c>
    </row>
    <row r="53" spans="1:3" s="97" customFormat="1" ht="12" customHeight="1" x14ac:dyDescent="0.2">
      <c r="A53" s="425" t="s">
        <v>105</v>
      </c>
      <c r="B53" s="9" t="s">
        <v>227</v>
      </c>
      <c r="C53" s="75"/>
    </row>
    <row r="54" spans="1:3" ht="12" customHeight="1" x14ac:dyDescent="0.2">
      <c r="A54" s="425" t="s">
        <v>106</v>
      </c>
      <c r="B54" s="8" t="s">
        <v>189</v>
      </c>
      <c r="C54" s="78"/>
    </row>
    <row r="55" spans="1:3" ht="12" customHeight="1" x14ac:dyDescent="0.2">
      <c r="A55" s="425" t="s">
        <v>107</v>
      </c>
      <c r="B55" s="8" t="s">
        <v>59</v>
      </c>
      <c r="C55" s="78"/>
    </row>
    <row r="56" spans="1:3" ht="12" customHeight="1" thickBot="1" x14ac:dyDescent="0.25">
      <c r="A56" s="425" t="s">
        <v>108</v>
      </c>
      <c r="B56" s="8" t="s">
        <v>532</v>
      </c>
      <c r="C56" s="78"/>
    </row>
    <row r="57" spans="1:3" ht="12" customHeight="1" thickBot="1" x14ac:dyDescent="0.25">
      <c r="A57" s="37" t="s">
        <v>20</v>
      </c>
      <c r="B57" s="128" t="s">
        <v>13</v>
      </c>
      <c r="C57" s="327"/>
    </row>
    <row r="58" spans="1:3" ht="15" customHeight="1" thickBot="1" x14ac:dyDescent="0.25">
      <c r="A58" s="37" t="s">
        <v>21</v>
      </c>
      <c r="B58" s="242" t="s">
        <v>537</v>
      </c>
      <c r="C58" s="351">
        <f>+C46+C52+C57</f>
        <v>0</v>
      </c>
    </row>
    <row r="59" spans="1:3" ht="13.5" thickBot="1" x14ac:dyDescent="0.25">
      <c r="C59" s="352"/>
    </row>
    <row r="60" spans="1:3" ht="15" customHeight="1" thickBot="1" x14ac:dyDescent="0.25">
      <c r="A60" s="244" t="s">
        <v>527</v>
      </c>
      <c r="B60" s="245"/>
      <c r="C60" s="125"/>
    </row>
    <row r="61" spans="1:3" ht="14.25" customHeight="1" thickBot="1" x14ac:dyDescent="0.25">
      <c r="A61" s="244" t="s">
        <v>208</v>
      </c>
      <c r="B61" s="245"/>
      <c r="C61" s="125"/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0000"/>
  </sheetPr>
  <dimension ref="A1:C61"/>
  <sheetViews>
    <sheetView zoomScale="130" zoomScaleNormal="130" workbookViewId="0">
      <selection activeCell="C95" sqref="C95:C98"/>
    </sheetView>
  </sheetViews>
  <sheetFormatPr defaultColWidth="9.33203125" defaultRowHeight="12.75" x14ac:dyDescent="0.2"/>
  <cols>
    <col min="1" max="1" width="13.83203125" style="243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" customHeight="1" thickBot="1" x14ac:dyDescent="0.25">
      <c r="A1" s="224"/>
      <c r="B1" s="225"/>
      <c r="C1" s="429" t="str">
        <f>+CONCATENATE("9.2.1. melléklet a ……/",LEFT(ÖSSZEFÜGGÉSEK!A5,4),". (….) önkormányzati rendelethez")</f>
        <v>9.2.1. melléklet a ……/2024. (….) önkormányzati rendelethez</v>
      </c>
    </row>
    <row r="2" spans="1:3" s="93" customFormat="1" ht="25.5" customHeight="1" x14ac:dyDescent="0.2">
      <c r="A2" s="382" t="s">
        <v>206</v>
      </c>
      <c r="B2" s="339" t="s">
        <v>408</v>
      </c>
      <c r="C2" s="353" t="s">
        <v>60</v>
      </c>
    </row>
    <row r="3" spans="1:3" s="93" customFormat="1" ht="24.75" thickBot="1" x14ac:dyDescent="0.25">
      <c r="A3" s="423" t="s">
        <v>205</v>
      </c>
      <c r="B3" s="340" t="s">
        <v>427</v>
      </c>
      <c r="C3" s="354" t="s">
        <v>60</v>
      </c>
    </row>
    <row r="4" spans="1:3" s="94" customFormat="1" ht="15.95" customHeight="1" thickBot="1" x14ac:dyDescent="0.3">
      <c r="A4" s="227"/>
      <c r="B4" s="227"/>
      <c r="C4" s="4" t="s">
        <v>54</v>
      </c>
    </row>
    <row r="5" spans="1:3" ht="13.5" thickBot="1" x14ac:dyDescent="0.25">
      <c r="A5" s="383" t="s">
        <v>207</v>
      </c>
      <c r="B5" s="228" t="s">
        <v>55</v>
      </c>
      <c r="C5" s="229" t="s">
        <v>56</v>
      </c>
    </row>
    <row r="6" spans="1:3" s="63" customFormat="1" ht="12.95" customHeight="1" thickBot="1" x14ac:dyDescent="0.25">
      <c r="A6" s="36" t="s">
        <v>499</v>
      </c>
      <c r="B6" s="200" t="s">
        <v>500</v>
      </c>
      <c r="C6" s="201" t="s">
        <v>501</v>
      </c>
    </row>
    <row r="7" spans="1:3" s="63" customFormat="1" ht="15.95" customHeight="1" thickBot="1" x14ac:dyDescent="0.25">
      <c r="A7" s="230"/>
      <c r="B7" s="231" t="s">
        <v>57</v>
      </c>
      <c r="C7" s="232"/>
    </row>
    <row r="8" spans="1:3" s="95" customFormat="1" ht="12" customHeight="1" thickBot="1" x14ac:dyDescent="0.25">
      <c r="A8" s="36" t="s">
        <v>18</v>
      </c>
      <c r="B8" s="233" t="s">
        <v>528</v>
      </c>
      <c r="C8" s="303">
        <f>SUM(C9:C19)</f>
        <v>0</v>
      </c>
    </row>
    <row r="9" spans="1:3" s="95" customFormat="1" ht="12" customHeight="1" x14ac:dyDescent="0.2">
      <c r="A9" s="424" t="s">
        <v>99</v>
      </c>
      <c r="B9" s="10" t="s">
        <v>282</v>
      </c>
      <c r="C9" s="344"/>
    </row>
    <row r="10" spans="1:3" s="95" customFormat="1" ht="12" customHeight="1" x14ac:dyDescent="0.2">
      <c r="A10" s="425" t="s">
        <v>100</v>
      </c>
      <c r="B10" s="8" t="s">
        <v>283</v>
      </c>
      <c r="C10" s="301"/>
    </row>
    <row r="11" spans="1:3" s="95" customFormat="1" ht="12" customHeight="1" x14ac:dyDescent="0.2">
      <c r="A11" s="425" t="s">
        <v>101</v>
      </c>
      <c r="B11" s="8" t="s">
        <v>284</v>
      </c>
      <c r="C11" s="301"/>
    </row>
    <row r="12" spans="1:3" s="95" customFormat="1" ht="12" customHeight="1" x14ac:dyDescent="0.2">
      <c r="A12" s="425" t="s">
        <v>102</v>
      </c>
      <c r="B12" s="8" t="s">
        <v>285</v>
      </c>
      <c r="C12" s="301"/>
    </row>
    <row r="13" spans="1:3" s="95" customFormat="1" ht="12" customHeight="1" x14ac:dyDescent="0.2">
      <c r="A13" s="425" t="s">
        <v>150</v>
      </c>
      <c r="B13" s="8" t="s">
        <v>286</v>
      </c>
      <c r="C13" s="301"/>
    </row>
    <row r="14" spans="1:3" s="95" customFormat="1" ht="12" customHeight="1" x14ac:dyDescent="0.2">
      <c r="A14" s="425" t="s">
        <v>103</v>
      </c>
      <c r="B14" s="8" t="s">
        <v>409</v>
      </c>
      <c r="C14" s="301"/>
    </row>
    <row r="15" spans="1:3" s="95" customFormat="1" ht="12" customHeight="1" x14ac:dyDescent="0.2">
      <c r="A15" s="425" t="s">
        <v>104</v>
      </c>
      <c r="B15" s="7" t="s">
        <v>410</v>
      </c>
      <c r="C15" s="301"/>
    </row>
    <row r="16" spans="1:3" s="95" customFormat="1" ht="12" customHeight="1" x14ac:dyDescent="0.2">
      <c r="A16" s="425" t="s">
        <v>114</v>
      </c>
      <c r="B16" s="8" t="s">
        <v>289</v>
      </c>
      <c r="C16" s="345"/>
    </row>
    <row r="17" spans="1:3" s="96" customFormat="1" ht="12" customHeight="1" x14ac:dyDescent="0.2">
      <c r="A17" s="425" t="s">
        <v>115</v>
      </c>
      <c r="B17" s="8" t="s">
        <v>290</v>
      </c>
      <c r="C17" s="301"/>
    </row>
    <row r="18" spans="1:3" s="96" customFormat="1" ht="12" customHeight="1" x14ac:dyDescent="0.2">
      <c r="A18" s="425" t="s">
        <v>116</v>
      </c>
      <c r="B18" s="8" t="s">
        <v>445</v>
      </c>
      <c r="C18" s="302"/>
    </row>
    <row r="19" spans="1:3" s="96" customFormat="1" ht="12" customHeight="1" thickBot="1" x14ac:dyDescent="0.25">
      <c r="A19" s="425" t="s">
        <v>117</v>
      </c>
      <c r="B19" s="7" t="s">
        <v>291</v>
      </c>
      <c r="C19" s="302"/>
    </row>
    <row r="20" spans="1:3" s="95" customFormat="1" ht="12" customHeight="1" thickBot="1" x14ac:dyDescent="0.25">
      <c r="A20" s="36" t="s">
        <v>19</v>
      </c>
      <c r="B20" s="233" t="s">
        <v>411</v>
      </c>
      <c r="C20" s="303">
        <f>SUM(C21:C23)</f>
        <v>0</v>
      </c>
    </row>
    <row r="21" spans="1:3" s="96" customFormat="1" ht="12" customHeight="1" x14ac:dyDescent="0.2">
      <c r="A21" s="425" t="s">
        <v>105</v>
      </c>
      <c r="B21" s="9" t="s">
        <v>259</v>
      </c>
      <c r="C21" s="301"/>
    </row>
    <row r="22" spans="1:3" s="96" customFormat="1" ht="12" customHeight="1" x14ac:dyDescent="0.2">
      <c r="A22" s="425" t="s">
        <v>106</v>
      </c>
      <c r="B22" s="8" t="s">
        <v>412</v>
      </c>
      <c r="C22" s="301"/>
    </row>
    <row r="23" spans="1:3" s="96" customFormat="1" ht="12" customHeight="1" x14ac:dyDescent="0.2">
      <c r="A23" s="425" t="s">
        <v>107</v>
      </c>
      <c r="B23" s="8" t="s">
        <v>413</v>
      </c>
      <c r="C23" s="301"/>
    </row>
    <row r="24" spans="1:3" s="96" customFormat="1" ht="12" customHeight="1" thickBot="1" x14ac:dyDescent="0.25">
      <c r="A24" s="425" t="s">
        <v>108</v>
      </c>
      <c r="B24" s="8" t="s">
        <v>529</v>
      </c>
      <c r="C24" s="301"/>
    </row>
    <row r="25" spans="1:3" s="96" customFormat="1" ht="12" customHeight="1" thickBot="1" x14ac:dyDescent="0.25">
      <c r="A25" s="37" t="s">
        <v>20</v>
      </c>
      <c r="B25" s="128" t="s">
        <v>176</v>
      </c>
      <c r="C25" s="327"/>
    </row>
    <row r="26" spans="1:3" s="96" customFormat="1" ht="12" customHeight="1" thickBot="1" x14ac:dyDescent="0.25">
      <c r="A26" s="37" t="s">
        <v>21</v>
      </c>
      <c r="B26" s="128" t="s">
        <v>530</v>
      </c>
      <c r="C26" s="303">
        <f>+C27+C28+C29</f>
        <v>0</v>
      </c>
    </row>
    <row r="27" spans="1:3" s="96" customFormat="1" ht="12" customHeight="1" x14ac:dyDescent="0.2">
      <c r="A27" s="426" t="s">
        <v>269</v>
      </c>
      <c r="B27" s="427" t="s">
        <v>264</v>
      </c>
      <c r="C27" s="75"/>
    </row>
    <row r="28" spans="1:3" s="96" customFormat="1" ht="12" customHeight="1" x14ac:dyDescent="0.2">
      <c r="A28" s="426" t="s">
        <v>272</v>
      </c>
      <c r="B28" s="427" t="s">
        <v>412</v>
      </c>
      <c r="C28" s="301"/>
    </row>
    <row r="29" spans="1:3" s="96" customFormat="1" ht="12" customHeight="1" x14ac:dyDescent="0.2">
      <c r="A29" s="426" t="s">
        <v>273</v>
      </c>
      <c r="B29" s="428" t="s">
        <v>415</v>
      </c>
      <c r="C29" s="301"/>
    </row>
    <row r="30" spans="1:3" s="96" customFormat="1" ht="12" customHeight="1" thickBot="1" x14ac:dyDescent="0.25">
      <c r="A30" s="425" t="s">
        <v>274</v>
      </c>
      <c r="B30" s="142" t="s">
        <v>531</v>
      </c>
      <c r="C30" s="82"/>
    </row>
    <row r="31" spans="1:3" s="96" customFormat="1" ht="12" customHeight="1" thickBot="1" x14ac:dyDescent="0.25">
      <c r="A31" s="37" t="s">
        <v>22</v>
      </c>
      <c r="B31" s="128" t="s">
        <v>416</v>
      </c>
      <c r="C31" s="303">
        <f>+C32+C33+C34</f>
        <v>0</v>
      </c>
    </row>
    <row r="32" spans="1:3" s="96" customFormat="1" ht="12" customHeight="1" x14ac:dyDescent="0.2">
      <c r="A32" s="426" t="s">
        <v>92</v>
      </c>
      <c r="B32" s="427" t="s">
        <v>296</v>
      </c>
      <c r="C32" s="75"/>
    </row>
    <row r="33" spans="1:3" s="96" customFormat="1" ht="12" customHeight="1" x14ac:dyDescent="0.2">
      <c r="A33" s="426" t="s">
        <v>93</v>
      </c>
      <c r="B33" s="428" t="s">
        <v>297</v>
      </c>
      <c r="C33" s="304"/>
    </row>
    <row r="34" spans="1:3" s="96" customFormat="1" ht="12" customHeight="1" thickBot="1" x14ac:dyDescent="0.25">
      <c r="A34" s="425" t="s">
        <v>94</v>
      </c>
      <c r="B34" s="142" t="s">
        <v>298</v>
      </c>
      <c r="C34" s="82"/>
    </row>
    <row r="35" spans="1:3" s="95" customFormat="1" ht="12" customHeight="1" thickBot="1" x14ac:dyDescent="0.25">
      <c r="A35" s="37" t="s">
        <v>23</v>
      </c>
      <c r="B35" s="128" t="s">
        <v>384</v>
      </c>
      <c r="C35" s="327"/>
    </row>
    <row r="36" spans="1:3" s="95" customFormat="1" ht="12" customHeight="1" thickBot="1" x14ac:dyDescent="0.25">
      <c r="A36" s="37" t="s">
        <v>24</v>
      </c>
      <c r="B36" s="128" t="s">
        <v>417</v>
      </c>
      <c r="C36" s="346"/>
    </row>
    <row r="37" spans="1:3" s="95" customFormat="1" ht="12" customHeight="1" thickBot="1" x14ac:dyDescent="0.25">
      <c r="A37" s="36" t="s">
        <v>25</v>
      </c>
      <c r="B37" s="128" t="s">
        <v>418</v>
      </c>
      <c r="C37" s="347">
        <f>+C8+C20+C25+C26+C31+C35+C36</f>
        <v>0</v>
      </c>
    </row>
    <row r="38" spans="1:3" s="95" customFormat="1" ht="12" customHeight="1" thickBot="1" x14ac:dyDescent="0.25">
      <c r="A38" s="234" t="s">
        <v>26</v>
      </c>
      <c r="B38" s="128" t="s">
        <v>419</v>
      </c>
      <c r="C38" s="347">
        <f>+C39+C40+C41</f>
        <v>0</v>
      </c>
    </row>
    <row r="39" spans="1:3" s="95" customFormat="1" ht="12" customHeight="1" x14ac:dyDescent="0.2">
      <c r="A39" s="426" t="s">
        <v>420</v>
      </c>
      <c r="B39" s="427" t="s">
        <v>237</v>
      </c>
      <c r="C39" s="75"/>
    </row>
    <row r="40" spans="1:3" s="95" customFormat="1" ht="12" customHeight="1" x14ac:dyDescent="0.2">
      <c r="A40" s="426" t="s">
        <v>421</v>
      </c>
      <c r="B40" s="428" t="s">
        <v>2</v>
      </c>
      <c r="C40" s="304"/>
    </row>
    <row r="41" spans="1:3" s="96" customFormat="1" ht="12" customHeight="1" thickBot="1" x14ac:dyDescent="0.25">
      <c r="A41" s="425" t="s">
        <v>422</v>
      </c>
      <c r="B41" s="142" t="s">
        <v>423</v>
      </c>
      <c r="C41" s="82"/>
    </row>
    <row r="42" spans="1:3" s="96" customFormat="1" ht="15" customHeight="1" thickBot="1" x14ac:dyDescent="0.25">
      <c r="A42" s="234" t="s">
        <v>27</v>
      </c>
      <c r="B42" s="235" t="s">
        <v>424</v>
      </c>
      <c r="C42" s="350">
        <f>+C37+C38</f>
        <v>0</v>
      </c>
    </row>
    <row r="43" spans="1:3" s="96" customFormat="1" ht="15" customHeight="1" x14ac:dyDescent="0.2">
      <c r="A43" s="236"/>
      <c r="B43" s="237"/>
      <c r="C43" s="348"/>
    </row>
    <row r="44" spans="1:3" ht="13.5" thickBot="1" x14ac:dyDescent="0.25">
      <c r="A44" s="238"/>
      <c r="B44" s="239"/>
      <c r="C44" s="349"/>
    </row>
    <row r="45" spans="1:3" s="63" customFormat="1" ht="16.5" customHeight="1" thickBot="1" x14ac:dyDescent="0.25">
      <c r="A45" s="240"/>
      <c r="B45" s="241" t="s">
        <v>58</v>
      </c>
      <c r="C45" s="350"/>
    </row>
    <row r="46" spans="1:3" s="97" customFormat="1" ht="12" customHeight="1" thickBot="1" x14ac:dyDescent="0.25">
      <c r="A46" s="37" t="s">
        <v>18</v>
      </c>
      <c r="B46" s="128" t="s">
        <v>425</v>
      </c>
      <c r="C46" s="303">
        <f>SUM(C47:C51)</f>
        <v>0</v>
      </c>
    </row>
    <row r="47" spans="1:3" ht="12" customHeight="1" x14ac:dyDescent="0.2">
      <c r="A47" s="425" t="s">
        <v>99</v>
      </c>
      <c r="B47" s="9" t="s">
        <v>49</v>
      </c>
      <c r="C47" s="75"/>
    </row>
    <row r="48" spans="1:3" ht="12" customHeight="1" x14ac:dyDescent="0.2">
      <c r="A48" s="425" t="s">
        <v>100</v>
      </c>
      <c r="B48" s="8" t="s">
        <v>185</v>
      </c>
      <c r="C48" s="78"/>
    </row>
    <row r="49" spans="1:3" ht="12" customHeight="1" x14ac:dyDescent="0.2">
      <c r="A49" s="425" t="s">
        <v>101</v>
      </c>
      <c r="B49" s="8" t="s">
        <v>141</v>
      </c>
      <c r="C49" s="78"/>
    </row>
    <row r="50" spans="1:3" ht="12" customHeight="1" x14ac:dyDescent="0.2">
      <c r="A50" s="425" t="s">
        <v>102</v>
      </c>
      <c r="B50" s="8" t="s">
        <v>186</v>
      </c>
      <c r="C50" s="78"/>
    </row>
    <row r="51" spans="1:3" ht="12" customHeight="1" thickBot="1" x14ac:dyDescent="0.25">
      <c r="A51" s="425" t="s">
        <v>150</v>
      </c>
      <c r="B51" s="8" t="s">
        <v>187</v>
      </c>
      <c r="C51" s="78"/>
    </row>
    <row r="52" spans="1:3" ht="12" customHeight="1" thickBot="1" x14ac:dyDescent="0.25">
      <c r="A52" s="37" t="s">
        <v>19</v>
      </c>
      <c r="B52" s="128" t="s">
        <v>426</v>
      </c>
      <c r="C52" s="303">
        <f>SUM(C53:C55)</f>
        <v>0</v>
      </c>
    </row>
    <row r="53" spans="1:3" s="97" customFormat="1" ht="12" customHeight="1" x14ac:dyDescent="0.2">
      <c r="A53" s="425" t="s">
        <v>105</v>
      </c>
      <c r="B53" s="9" t="s">
        <v>227</v>
      </c>
      <c r="C53" s="75"/>
    </row>
    <row r="54" spans="1:3" ht="12" customHeight="1" x14ac:dyDescent="0.2">
      <c r="A54" s="425" t="s">
        <v>106</v>
      </c>
      <c r="B54" s="8" t="s">
        <v>189</v>
      </c>
      <c r="C54" s="78"/>
    </row>
    <row r="55" spans="1:3" ht="12" customHeight="1" x14ac:dyDescent="0.2">
      <c r="A55" s="425" t="s">
        <v>107</v>
      </c>
      <c r="B55" s="8" t="s">
        <v>59</v>
      </c>
      <c r="C55" s="78"/>
    </row>
    <row r="56" spans="1:3" ht="12" customHeight="1" thickBot="1" x14ac:dyDescent="0.25">
      <c r="A56" s="425" t="s">
        <v>108</v>
      </c>
      <c r="B56" s="8" t="s">
        <v>532</v>
      </c>
      <c r="C56" s="78"/>
    </row>
    <row r="57" spans="1:3" ht="15" customHeight="1" thickBot="1" x14ac:dyDescent="0.25">
      <c r="A57" s="37" t="s">
        <v>20</v>
      </c>
      <c r="B57" s="128" t="s">
        <v>13</v>
      </c>
      <c r="C57" s="327"/>
    </row>
    <row r="58" spans="1:3" ht="13.5" thickBot="1" x14ac:dyDescent="0.25">
      <c r="A58" s="37" t="s">
        <v>21</v>
      </c>
      <c r="B58" s="242" t="s">
        <v>537</v>
      </c>
      <c r="C58" s="351">
        <f>+C46+C52+C57</f>
        <v>0</v>
      </c>
    </row>
    <row r="59" spans="1:3" ht="15" customHeight="1" thickBot="1" x14ac:dyDescent="0.25">
      <c r="C59" s="352"/>
    </row>
    <row r="60" spans="1:3" ht="14.25" customHeight="1" thickBot="1" x14ac:dyDescent="0.25">
      <c r="A60" s="244" t="s">
        <v>527</v>
      </c>
      <c r="B60" s="245"/>
      <c r="C60" s="125"/>
    </row>
    <row r="61" spans="1:3" ht="13.5" thickBot="1" x14ac:dyDescent="0.25">
      <c r="A61" s="244" t="s">
        <v>208</v>
      </c>
      <c r="B61" s="245"/>
      <c r="C61" s="125"/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FF0000"/>
  </sheetPr>
  <dimension ref="A1:C61"/>
  <sheetViews>
    <sheetView topLeftCell="A34" zoomScale="130" zoomScaleNormal="130" workbookViewId="0">
      <selection activeCell="C95" sqref="C95:C98"/>
    </sheetView>
  </sheetViews>
  <sheetFormatPr defaultColWidth="9.33203125" defaultRowHeight="12.75" x14ac:dyDescent="0.2"/>
  <cols>
    <col min="1" max="1" width="13.83203125" style="243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" customHeight="1" thickBot="1" x14ac:dyDescent="0.25">
      <c r="A1" s="224"/>
      <c r="B1" s="225"/>
      <c r="C1" s="429" t="str">
        <f>+CONCATENATE("9.2.2. melléklet a ……/",LEFT(ÖSSZEFÜGGÉSEK!A5,4),". (….) önkormányzati rendelethez")</f>
        <v>9.2.2. melléklet a ……/2024. (….) önkormányzati rendelethez</v>
      </c>
    </row>
    <row r="2" spans="1:3" s="93" customFormat="1" ht="25.5" customHeight="1" x14ac:dyDescent="0.2">
      <c r="A2" s="382" t="s">
        <v>206</v>
      </c>
      <c r="B2" s="339" t="s">
        <v>408</v>
      </c>
      <c r="C2" s="353" t="s">
        <v>60</v>
      </c>
    </row>
    <row r="3" spans="1:3" s="93" customFormat="1" ht="24.75" thickBot="1" x14ac:dyDescent="0.25">
      <c r="A3" s="423" t="s">
        <v>205</v>
      </c>
      <c r="B3" s="340" t="s">
        <v>428</v>
      </c>
      <c r="C3" s="354" t="s">
        <v>61</v>
      </c>
    </row>
    <row r="4" spans="1:3" s="94" customFormat="1" ht="15.95" customHeight="1" thickBot="1" x14ac:dyDescent="0.3">
      <c r="A4" s="227"/>
      <c r="B4" s="227"/>
      <c r="C4" s="4" t="s">
        <v>54</v>
      </c>
    </row>
    <row r="5" spans="1:3" ht="13.5" thickBot="1" x14ac:dyDescent="0.25">
      <c r="A5" s="383" t="s">
        <v>207</v>
      </c>
      <c r="B5" s="228" t="s">
        <v>55</v>
      </c>
      <c r="C5" s="229" t="s">
        <v>56</v>
      </c>
    </row>
    <row r="6" spans="1:3" s="63" customFormat="1" ht="12.95" customHeight="1" thickBot="1" x14ac:dyDescent="0.25">
      <c r="A6" s="36" t="s">
        <v>499</v>
      </c>
      <c r="B6" s="200" t="s">
        <v>500</v>
      </c>
      <c r="C6" s="201" t="s">
        <v>501</v>
      </c>
    </row>
    <row r="7" spans="1:3" s="63" customFormat="1" ht="15.95" customHeight="1" thickBot="1" x14ac:dyDescent="0.25">
      <c r="A7" s="230"/>
      <c r="B7" s="231" t="s">
        <v>57</v>
      </c>
      <c r="C7" s="232"/>
    </row>
    <row r="8" spans="1:3" s="95" customFormat="1" ht="12" customHeight="1" thickBot="1" x14ac:dyDescent="0.25">
      <c r="A8" s="36" t="s">
        <v>18</v>
      </c>
      <c r="B8" s="233" t="s">
        <v>528</v>
      </c>
      <c r="C8" s="303">
        <f>SUM(C9:C19)</f>
        <v>0</v>
      </c>
    </row>
    <row r="9" spans="1:3" s="95" customFormat="1" ht="12" customHeight="1" x14ac:dyDescent="0.2">
      <c r="A9" s="424" t="s">
        <v>99</v>
      </c>
      <c r="B9" s="10" t="s">
        <v>282</v>
      </c>
      <c r="C9" s="344"/>
    </row>
    <row r="10" spans="1:3" s="95" customFormat="1" ht="12" customHeight="1" x14ac:dyDescent="0.2">
      <c r="A10" s="425" t="s">
        <v>100</v>
      </c>
      <c r="B10" s="8" t="s">
        <v>283</v>
      </c>
      <c r="C10" s="301"/>
    </row>
    <row r="11" spans="1:3" s="95" customFormat="1" ht="12" customHeight="1" x14ac:dyDescent="0.2">
      <c r="A11" s="425" t="s">
        <v>101</v>
      </c>
      <c r="B11" s="8" t="s">
        <v>284</v>
      </c>
      <c r="C11" s="301"/>
    </row>
    <row r="12" spans="1:3" s="95" customFormat="1" ht="12" customHeight="1" x14ac:dyDescent="0.2">
      <c r="A12" s="425" t="s">
        <v>102</v>
      </c>
      <c r="B12" s="8" t="s">
        <v>285</v>
      </c>
      <c r="C12" s="301"/>
    </row>
    <row r="13" spans="1:3" s="95" customFormat="1" ht="12" customHeight="1" x14ac:dyDescent="0.2">
      <c r="A13" s="425" t="s">
        <v>150</v>
      </c>
      <c r="B13" s="8" t="s">
        <v>286</v>
      </c>
      <c r="C13" s="301"/>
    </row>
    <row r="14" spans="1:3" s="95" customFormat="1" ht="12" customHeight="1" x14ac:dyDescent="0.2">
      <c r="A14" s="425" t="s">
        <v>103</v>
      </c>
      <c r="B14" s="8" t="s">
        <v>409</v>
      </c>
      <c r="C14" s="301"/>
    </row>
    <row r="15" spans="1:3" s="95" customFormat="1" ht="12" customHeight="1" x14ac:dyDescent="0.2">
      <c r="A15" s="425" t="s">
        <v>104</v>
      </c>
      <c r="B15" s="7" t="s">
        <v>410</v>
      </c>
      <c r="C15" s="301"/>
    </row>
    <row r="16" spans="1:3" s="95" customFormat="1" ht="12" customHeight="1" x14ac:dyDescent="0.2">
      <c r="A16" s="425" t="s">
        <v>114</v>
      </c>
      <c r="B16" s="8" t="s">
        <v>289</v>
      </c>
      <c r="C16" s="345"/>
    </row>
    <row r="17" spans="1:3" s="96" customFormat="1" ht="12" customHeight="1" x14ac:dyDescent="0.2">
      <c r="A17" s="425" t="s">
        <v>115</v>
      </c>
      <c r="B17" s="8" t="s">
        <v>290</v>
      </c>
      <c r="C17" s="301"/>
    </row>
    <row r="18" spans="1:3" s="96" customFormat="1" ht="12" customHeight="1" x14ac:dyDescent="0.2">
      <c r="A18" s="425" t="s">
        <v>116</v>
      </c>
      <c r="B18" s="8" t="s">
        <v>445</v>
      </c>
      <c r="C18" s="302"/>
    </row>
    <row r="19" spans="1:3" s="96" customFormat="1" ht="12" customHeight="1" thickBot="1" x14ac:dyDescent="0.25">
      <c r="A19" s="425" t="s">
        <v>117</v>
      </c>
      <c r="B19" s="7" t="s">
        <v>291</v>
      </c>
      <c r="C19" s="302"/>
    </row>
    <row r="20" spans="1:3" s="95" customFormat="1" ht="12" customHeight="1" thickBot="1" x14ac:dyDescent="0.25">
      <c r="A20" s="36" t="s">
        <v>19</v>
      </c>
      <c r="B20" s="233" t="s">
        <v>411</v>
      </c>
      <c r="C20" s="303">
        <f>SUM(C21:C23)</f>
        <v>0</v>
      </c>
    </row>
    <row r="21" spans="1:3" s="96" customFormat="1" ht="12" customHeight="1" x14ac:dyDescent="0.2">
      <c r="A21" s="425" t="s">
        <v>105</v>
      </c>
      <c r="B21" s="9" t="s">
        <v>259</v>
      </c>
      <c r="C21" s="301"/>
    </row>
    <row r="22" spans="1:3" s="96" customFormat="1" ht="12" customHeight="1" x14ac:dyDescent="0.2">
      <c r="A22" s="425" t="s">
        <v>106</v>
      </c>
      <c r="B22" s="8" t="s">
        <v>412</v>
      </c>
      <c r="C22" s="301"/>
    </row>
    <row r="23" spans="1:3" s="96" customFormat="1" ht="12" customHeight="1" x14ac:dyDescent="0.2">
      <c r="A23" s="425" t="s">
        <v>107</v>
      </c>
      <c r="B23" s="8" t="s">
        <v>413</v>
      </c>
      <c r="C23" s="301"/>
    </row>
    <row r="24" spans="1:3" s="96" customFormat="1" ht="12" customHeight="1" thickBot="1" x14ac:dyDescent="0.25">
      <c r="A24" s="425" t="s">
        <v>108</v>
      </c>
      <c r="B24" s="8" t="s">
        <v>529</v>
      </c>
      <c r="C24" s="301"/>
    </row>
    <row r="25" spans="1:3" s="96" customFormat="1" ht="12" customHeight="1" thickBot="1" x14ac:dyDescent="0.25">
      <c r="A25" s="37" t="s">
        <v>20</v>
      </c>
      <c r="B25" s="128" t="s">
        <v>176</v>
      </c>
      <c r="C25" s="327"/>
    </row>
    <row r="26" spans="1:3" s="96" customFormat="1" ht="12" customHeight="1" thickBot="1" x14ac:dyDescent="0.25">
      <c r="A26" s="37" t="s">
        <v>21</v>
      </c>
      <c r="B26" s="128" t="s">
        <v>530</v>
      </c>
      <c r="C26" s="303">
        <f>+C27+C28+C29</f>
        <v>0</v>
      </c>
    </row>
    <row r="27" spans="1:3" s="96" customFormat="1" ht="12" customHeight="1" x14ac:dyDescent="0.2">
      <c r="A27" s="426" t="s">
        <v>269</v>
      </c>
      <c r="B27" s="427" t="s">
        <v>264</v>
      </c>
      <c r="C27" s="75"/>
    </row>
    <row r="28" spans="1:3" s="96" customFormat="1" ht="12" customHeight="1" x14ac:dyDescent="0.2">
      <c r="A28" s="426" t="s">
        <v>272</v>
      </c>
      <c r="B28" s="427" t="s">
        <v>412</v>
      </c>
      <c r="C28" s="301"/>
    </row>
    <row r="29" spans="1:3" s="96" customFormat="1" ht="12" customHeight="1" x14ac:dyDescent="0.2">
      <c r="A29" s="426" t="s">
        <v>273</v>
      </c>
      <c r="B29" s="428" t="s">
        <v>415</v>
      </c>
      <c r="C29" s="301"/>
    </row>
    <row r="30" spans="1:3" s="96" customFormat="1" ht="12" customHeight="1" thickBot="1" x14ac:dyDescent="0.25">
      <c r="A30" s="425" t="s">
        <v>274</v>
      </c>
      <c r="B30" s="142" t="s">
        <v>531</v>
      </c>
      <c r="C30" s="82"/>
    </row>
    <row r="31" spans="1:3" s="96" customFormat="1" ht="12" customHeight="1" thickBot="1" x14ac:dyDescent="0.25">
      <c r="A31" s="37" t="s">
        <v>22</v>
      </c>
      <c r="B31" s="128" t="s">
        <v>416</v>
      </c>
      <c r="C31" s="303">
        <f>+C32+C33+C34</f>
        <v>0</v>
      </c>
    </row>
    <row r="32" spans="1:3" s="96" customFormat="1" ht="12" customHeight="1" x14ac:dyDescent="0.2">
      <c r="A32" s="426" t="s">
        <v>92</v>
      </c>
      <c r="B32" s="427" t="s">
        <v>296</v>
      </c>
      <c r="C32" s="75"/>
    </row>
    <row r="33" spans="1:3" s="96" customFormat="1" ht="12" customHeight="1" x14ac:dyDescent="0.2">
      <c r="A33" s="426" t="s">
        <v>93</v>
      </c>
      <c r="B33" s="428" t="s">
        <v>297</v>
      </c>
      <c r="C33" s="304"/>
    </row>
    <row r="34" spans="1:3" s="96" customFormat="1" ht="12" customHeight="1" thickBot="1" x14ac:dyDescent="0.25">
      <c r="A34" s="425" t="s">
        <v>94</v>
      </c>
      <c r="B34" s="142" t="s">
        <v>298</v>
      </c>
      <c r="C34" s="82"/>
    </row>
    <row r="35" spans="1:3" s="95" customFormat="1" ht="12" customHeight="1" thickBot="1" x14ac:dyDescent="0.25">
      <c r="A35" s="37" t="s">
        <v>23</v>
      </c>
      <c r="B35" s="128" t="s">
        <v>384</v>
      </c>
      <c r="C35" s="327"/>
    </row>
    <row r="36" spans="1:3" s="95" customFormat="1" ht="12" customHeight="1" thickBot="1" x14ac:dyDescent="0.25">
      <c r="A36" s="37" t="s">
        <v>24</v>
      </c>
      <c r="B36" s="128" t="s">
        <v>417</v>
      </c>
      <c r="C36" s="346"/>
    </row>
    <row r="37" spans="1:3" s="95" customFormat="1" ht="12" customHeight="1" thickBot="1" x14ac:dyDescent="0.25">
      <c r="A37" s="36" t="s">
        <v>25</v>
      </c>
      <c r="B37" s="128" t="s">
        <v>418</v>
      </c>
      <c r="C37" s="347">
        <f>+C8+C20+C25+C26+C31+C35+C36</f>
        <v>0</v>
      </c>
    </row>
    <row r="38" spans="1:3" s="95" customFormat="1" ht="12" customHeight="1" thickBot="1" x14ac:dyDescent="0.25">
      <c r="A38" s="234" t="s">
        <v>26</v>
      </c>
      <c r="B38" s="128" t="s">
        <v>419</v>
      </c>
      <c r="C38" s="347">
        <f>+C39+C40+C41</f>
        <v>0</v>
      </c>
    </row>
    <row r="39" spans="1:3" s="95" customFormat="1" ht="12" customHeight="1" x14ac:dyDescent="0.2">
      <c r="A39" s="426" t="s">
        <v>420</v>
      </c>
      <c r="B39" s="427" t="s">
        <v>237</v>
      </c>
      <c r="C39" s="75"/>
    </row>
    <row r="40" spans="1:3" s="95" customFormat="1" ht="12" customHeight="1" x14ac:dyDescent="0.2">
      <c r="A40" s="426" t="s">
        <v>421</v>
      </c>
      <c r="B40" s="428" t="s">
        <v>2</v>
      </c>
      <c r="C40" s="304"/>
    </row>
    <row r="41" spans="1:3" s="96" customFormat="1" ht="12" customHeight="1" thickBot="1" x14ac:dyDescent="0.25">
      <c r="A41" s="425" t="s">
        <v>422</v>
      </c>
      <c r="B41" s="142" t="s">
        <v>423</v>
      </c>
      <c r="C41" s="82"/>
    </row>
    <row r="42" spans="1:3" s="96" customFormat="1" ht="15" customHeight="1" thickBot="1" x14ac:dyDescent="0.25">
      <c r="A42" s="234" t="s">
        <v>27</v>
      </c>
      <c r="B42" s="235" t="s">
        <v>424</v>
      </c>
      <c r="C42" s="350">
        <f>+C37+C38</f>
        <v>0</v>
      </c>
    </row>
    <row r="43" spans="1:3" s="96" customFormat="1" ht="15" customHeight="1" x14ac:dyDescent="0.2">
      <c r="A43" s="236"/>
      <c r="B43" s="237"/>
      <c r="C43" s="348"/>
    </row>
    <row r="44" spans="1:3" ht="13.5" thickBot="1" x14ac:dyDescent="0.25">
      <c r="A44" s="238"/>
      <c r="B44" s="239"/>
      <c r="C44" s="349"/>
    </row>
    <row r="45" spans="1:3" s="63" customFormat="1" ht="16.5" customHeight="1" thickBot="1" x14ac:dyDescent="0.25">
      <c r="A45" s="240"/>
      <c r="B45" s="241" t="s">
        <v>58</v>
      </c>
      <c r="C45" s="350"/>
    </row>
    <row r="46" spans="1:3" s="97" customFormat="1" ht="12" customHeight="1" thickBot="1" x14ac:dyDescent="0.25">
      <c r="A46" s="37" t="s">
        <v>18</v>
      </c>
      <c r="B46" s="128" t="s">
        <v>425</v>
      </c>
      <c r="C46" s="303">
        <f>SUM(C47:C51)</f>
        <v>0</v>
      </c>
    </row>
    <row r="47" spans="1:3" ht="12" customHeight="1" x14ac:dyDescent="0.2">
      <c r="A47" s="425" t="s">
        <v>99</v>
      </c>
      <c r="B47" s="9" t="s">
        <v>49</v>
      </c>
      <c r="C47" s="75"/>
    </row>
    <row r="48" spans="1:3" ht="12" customHeight="1" x14ac:dyDescent="0.2">
      <c r="A48" s="425" t="s">
        <v>100</v>
      </c>
      <c r="B48" s="8" t="s">
        <v>185</v>
      </c>
      <c r="C48" s="78"/>
    </row>
    <row r="49" spans="1:3" ht="12" customHeight="1" x14ac:dyDescent="0.2">
      <c r="A49" s="425" t="s">
        <v>101</v>
      </c>
      <c r="B49" s="8" t="s">
        <v>141</v>
      </c>
      <c r="C49" s="78"/>
    </row>
    <row r="50" spans="1:3" ht="12" customHeight="1" x14ac:dyDescent="0.2">
      <c r="A50" s="425" t="s">
        <v>102</v>
      </c>
      <c r="B50" s="8" t="s">
        <v>186</v>
      </c>
      <c r="C50" s="78"/>
    </row>
    <row r="51" spans="1:3" ht="12" customHeight="1" thickBot="1" x14ac:dyDescent="0.25">
      <c r="A51" s="425" t="s">
        <v>150</v>
      </c>
      <c r="B51" s="8" t="s">
        <v>187</v>
      </c>
      <c r="C51" s="78"/>
    </row>
    <row r="52" spans="1:3" ht="12" customHeight="1" thickBot="1" x14ac:dyDescent="0.25">
      <c r="A52" s="37" t="s">
        <v>19</v>
      </c>
      <c r="B52" s="128" t="s">
        <v>426</v>
      </c>
      <c r="C52" s="303">
        <f>SUM(C53:C55)</f>
        <v>0</v>
      </c>
    </row>
    <row r="53" spans="1:3" s="97" customFormat="1" ht="12" customHeight="1" x14ac:dyDescent="0.2">
      <c r="A53" s="425" t="s">
        <v>105</v>
      </c>
      <c r="B53" s="9" t="s">
        <v>227</v>
      </c>
      <c r="C53" s="75"/>
    </row>
    <row r="54" spans="1:3" ht="12" customHeight="1" x14ac:dyDescent="0.2">
      <c r="A54" s="425" t="s">
        <v>106</v>
      </c>
      <c r="B54" s="8" t="s">
        <v>189</v>
      </c>
      <c r="C54" s="78"/>
    </row>
    <row r="55" spans="1:3" ht="12" customHeight="1" x14ac:dyDescent="0.2">
      <c r="A55" s="425" t="s">
        <v>107</v>
      </c>
      <c r="B55" s="8" t="s">
        <v>59</v>
      </c>
      <c r="C55" s="78"/>
    </row>
    <row r="56" spans="1:3" ht="12" customHeight="1" thickBot="1" x14ac:dyDescent="0.25">
      <c r="A56" s="425" t="s">
        <v>108</v>
      </c>
      <c r="B56" s="8" t="s">
        <v>532</v>
      </c>
      <c r="C56" s="78"/>
    </row>
    <row r="57" spans="1:3" ht="15" customHeight="1" thickBot="1" x14ac:dyDescent="0.25">
      <c r="A57" s="37" t="s">
        <v>20</v>
      </c>
      <c r="B57" s="128" t="s">
        <v>13</v>
      </c>
      <c r="C57" s="327"/>
    </row>
    <row r="58" spans="1:3" ht="13.5" thickBot="1" x14ac:dyDescent="0.25">
      <c r="A58" s="37" t="s">
        <v>21</v>
      </c>
      <c r="B58" s="242" t="s">
        <v>537</v>
      </c>
      <c r="C58" s="351">
        <f>+C46+C52+C57</f>
        <v>0</v>
      </c>
    </row>
    <row r="59" spans="1:3" ht="15" customHeight="1" thickBot="1" x14ac:dyDescent="0.25">
      <c r="C59" s="352"/>
    </row>
    <row r="60" spans="1:3" ht="14.25" customHeight="1" thickBot="1" x14ac:dyDescent="0.25">
      <c r="A60" s="244" t="s">
        <v>527</v>
      </c>
      <c r="B60" s="245"/>
      <c r="C60" s="125"/>
    </row>
    <row r="61" spans="1:3" ht="13.5" thickBot="1" x14ac:dyDescent="0.25">
      <c r="A61" s="244" t="s">
        <v>208</v>
      </c>
      <c r="B61" s="245"/>
      <c r="C61" s="125"/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FF0000"/>
  </sheetPr>
  <dimension ref="A1:C61"/>
  <sheetViews>
    <sheetView zoomScale="130" zoomScaleNormal="130" workbookViewId="0">
      <selection activeCell="C95" sqref="C95:C98"/>
    </sheetView>
  </sheetViews>
  <sheetFormatPr defaultColWidth="9.33203125" defaultRowHeight="12.75" x14ac:dyDescent="0.2"/>
  <cols>
    <col min="1" max="1" width="13.83203125" style="243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" customHeight="1" thickBot="1" x14ac:dyDescent="0.25">
      <c r="A1" s="224"/>
      <c r="B1" s="225"/>
      <c r="C1" s="429" t="str">
        <f>+CONCATENATE("9.2.3. melléklet a ……/",LEFT(ÖSSZEFÜGGÉSEK!A5,4),". (….) önkormányzati rendelethez")</f>
        <v>9.2.3. melléklet a ……/2024. (….) önkormányzati rendelethez</v>
      </c>
    </row>
    <row r="2" spans="1:3" s="93" customFormat="1" ht="25.5" customHeight="1" x14ac:dyDescent="0.2">
      <c r="A2" s="382" t="s">
        <v>206</v>
      </c>
      <c r="B2" s="339" t="s">
        <v>408</v>
      </c>
      <c r="C2" s="353" t="s">
        <v>60</v>
      </c>
    </row>
    <row r="3" spans="1:3" s="93" customFormat="1" ht="24.75" thickBot="1" x14ac:dyDescent="0.25">
      <c r="A3" s="423" t="s">
        <v>205</v>
      </c>
      <c r="B3" s="340" t="s">
        <v>538</v>
      </c>
      <c r="C3" s="354" t="s">
        <v>440</v>
      </c>
    </row>
    <row r="4" spans="1:3" s="94" customFormat="1" ht="15.95" customHeight="1" thickBot="1" x14ac:dyDescent="0.3">
      <c r="A4" s="227"/>
      <c r="B4" s="227"/>
      <c r="C4" s="4" t="s">
        <v>54</v>
      </c>
    </row>
    <row r="5" spans="1:3" ht="13.5" thickBot="1" x14ac:dyDescent="0.25">
      <c r="A5" s="383" t="s">
        <v>207</v>
      </c>
      <c r="B5" s="228" t="s">
        <v>55</v>
      </c>
      <c r="C5" s="229" t="s">
        <v>56</v>
      </c>
    </row>
    <row r="6" spans="1:3" s="63" customFormat="1" ht="12.95" customHeight="1" thickBot="1" x14ac:dyDescent="0.25">
      <c r="A6" s="36" t="s">
        <v>499</v>
      </c>
      <c r="B6" s="200" t="s">
        <v>500</v>
      </c>
      <c r="C6" s="201" t="s">
        <v>501</v>
      </c>
    </row>
    <row r="7" spans="1:3" s="63" customFormat="1" ht="15.95" customHeight="1" thickBot="1" x14ac:dyDescent="0.25">
      <c r="A7" s="230"/>
      <c r="B7" s="231" t="s">
        <v>57</v>
      </c>
      <c r="C7" s="232"/>
    </row>
    <row r="8" spans="1:3" s="95" customFormat="1" ht="12" customHeight="1" thickBot="1" x14ac:dyDescent="0.25">
      <c r="A8" s="36" t="s">
        <v>18</v>
      </c>
      <c r="B8" s="233" t="s">
        <v>528</v>
      </c>
      <c r="C8" s="303">
        <f>SUM(C9:C19)</f>
        <v>0</v>
      </c>
    </row>
    <row r="9" spans="1:3" s="95" customFormat="1" ht="12" customHeight="1" x14ac:dyDescent="0.2">
      <c r="A9" s="424" t="s">
        <v>99</v>
      </c>
      <c r="B9" s="10" t="s">
        <v>282</v>
      </c>
      <c r="C9" s="344"/>
    </row>
    <row r="10" spans="1:3" s="95" customFormat="1" ht="12" customHeight="1" x14ac:dyDescent="0.2">
      <c r="A10" s="425" t="s">
        <v>100</v>
      </c>
      <c r="B10" s="8" t="s">
        <v>283</v>
      </c>
      <c r="C10" s="301"/>
    </row>
    <row r="11" spans="1:3" s="95" customFormat="1" ht="12" customHeight="1" x14ac:dyDescent="0.2">
      <c r="A11" s="425" t="s">
        <v>101</v>
      </c>
      <c r="B11" s="8" t="s">
        <v>284</v>
      </c>
      <c r="C11" s="301"/>
    </row>
    <row r="12" spans="1:3" s="95" customFormat="1" ht="12" customHeight="1" x14ac:dyDescent="0.2">
      <c r="A12" s="425" t="s">
        <v>102</v>
      </c>
      <c r="B12" s="8" t="s">
        <v>285</v>
      </c>
      <c r="C12" s="301"/>
    </row>
    <row r="13" spans="1:3" s="95" customFormat="1" ht="12" customHeight="1" x14ac:dyDescent="0.2">
      <c r="A13" s="425" t="s">
        <v>150</v>
      </c>
      <c r="B13" s="8" t="s">
        <v>286</v>
      </c>
      <c r="C13" s="301"/>
    </row>
    <row r="14" spans="1:3" s="95" customFormat="1" ht="12" customHeight="1" x14ac:dyDescent="0.2">
      <c r="A14" s="425" t="s">
        <v>103</v>
      </c>
      <c r="B14" s="8" t="s">
        <v>409</v>
      </c>
      <c r="C14" s="301"/>
    </row>
    <row r="15" spans="1:3" s="95" customFormat="1" ht="12" customHeight="1" x14ac:dyDescent="0.2">
      <c r="A15" s="425" t="s">
        <v>104</v>
      </c>
      <c r="B15" s="7" t="s">
        <v>410</v>
      </c>
      <c r="C15" s="301"/>
    </row>
    <row r="16" spans="1:3" s="95" customFormat="1" ht="12" customHeight="1" x14ac:dyDescent="0.2">
      <c r="A16" s="425" t="s">
        <v>114</v>
      </c>
      <c r="B16" s="8" t="s">
        <v>289</v>
      </c>
      <c r="C16" s="345"/>
    </row>
    <row r="17" spans="1:3" s="96" customFormat="1" ht="12" customHeight="1" x14ac:dyDescent="0.2">
      <c r="A17" s="425" t="s">
        <v>115</v>
      </c>
      <c r="B17" s="8" t="s">
        <v>290</v>
      </c>
      <c r="C17" s="301"/>
    </row>
    <row r="18" spans="1:3" s="96" customFormat="1" ht="12" customHeight="1" x14ac:dyDescent="0.2">
      <c r="A18" s="425" t="s">
        <v>116</v>
      </c>
      <c r="B18" s="8" t="s">
        <v>445</v>
      </c>
      <c r="C18" s="302"/>
    </row>
    <row r="19" spans="1:3" s="96" customFormat="1" ht="12" customHeight="1" thickBot="1" x14ac:dyDescent="0.25">
      <c r="A19" s="425" t="s">
        <v>117</v>
      </c>
      <c r="B19" s="7" t="s">
        <v>291</v>
      </c>
      <c r="C19" s="302"/>
    </row>
    <row r="20" spans="1:3" s="95" customFormat="1" ht="12" customHeight="1" thickBot="1" x14ac:dyDescent="0.25">
      <c r="A20" s="36" t="s">
        <v>19</v>
      </c>
      <c r="B20" s="233" t="s">
        <v>411</v>
      </c>
      <c r="C20" s="303">
        <f>SUM(C21:C23)</f>
        <v>0</v>
      </c>
    </row>
    <row r="21" spans="1:3" s="96" customFormat="1" ht="12" customHeight="1" x14ac:dyDescent="0.2">
      <c r="A21" s="425" t="s">
        <v>105</v>
      </c>
      <c r="B21" s="9" t="s">
        <v>259</v>
      </c>
      <c r="C21" s="301"/>
    </row>
    <row r="22" spans="1:3" s="96" customFormat="1" ht="12" customHeight="1" x14ac:dyDescent="0.2">
      <c r="A22" s="425" t="s">
        <v>106</v>
      </c>
      <c r="B22" s="8" t="s">
        <v>412</v>
      </c>
      <c r="C22" s="301"/>
    </row>
    <row r="23" spans="1:3" s="96" customFormat="1" ht="12" customHeight="1" x14ac:dyDescent="0.2">
      <c r="A23" s="425" t="s">
        <v>107</v>
      </c>
      <c r="B23" s="8" t="s">
        <v>413</v>
      </c>
      <c r="C23" s="301"/>
    </row>
    <row r="24" spans="1:3" s="96" customFormat="1" ht="12" customHeight="1" thickBot="1" x14ac:dyDescent="0.25">
      <c r="A24" s="425" t="s">
        <v>108</v>
      </c>
      <c r="B24" s="8" t="s">
        <v>529</v>
      </c>
      <c r="C24" s="301"/>
    </row>
    <row r="25" spans="1:3" s="96" customFormat="1" ht="12" customHeight="1" thickBot="1" x14ac:dyDescent="0.25">
      <c r="A25" s="37" t="s">
        <v>20</v>
      </c>
      <c r="B25" s="128" t="s">
        <v>176</v>
      </c>
      <c r="C25" s="327"/>
    </row>
    <row r="26" spans="1:3" s="96" customFormat="1" ht="12" customHeight="1" thickBot="1" x14ac:dyDescent="0.25">
      <c r="A26" s="37" t="s">
        <v>21</v>
      </c>
      <c r="B26" s="128" t="s">
        <v>530</v>
      </c>
      <c r="C26" s="303">
        <f>+C27+C28+C29</f>
        <v>0</v>
      </c>
    </row>
    <row r="27" spans="1:3" s="96" customFormat="1" ht="12" customHeight="1" x14ac:dyDescent="0.2">
      <c r="A27" s="426" t="s">
        <v>269</v>
      </c>
      <c r="B27" s="427" t="s">
        <v>264</v>
      </c>
      <c r="C27" s="75"/>
    </row>
    <row r="28" spans="1:3" s="96" customFormat="1" ht="12" customHeight="1" x14ac:dyDescent="0.2">
      <c r="A28" s="426" t="s">
        <v>272</v>
      </c>
      <c r="B28" s="427" t="s">
        <v>412</v>
      </c>
      <c r="C28" s="301"/>
    </row>
    <row r="29" spans="1:3" s="96" customFormat="1" ht="12" customHeight="1" x14ac:dyDescent="0.2">
      <c r="A29" s="426" t="s">
        <v>273</v>
      </c>
      <c r="B29" s="428" t="s">
        <v>415</v>
      </c>
      <c r="C29" s="301"/>
    </row>
    <row r="30" spans="1:3" s="96" customFormat="1" ht="12" customHeight="1" thickBot="1" x14ac:dyDescent="0.25">
      <c r="A30" s="425" t="s">
        <v>274</v>
      </c>
      <c r="B30" s="142" t="s">
        <v>531</v>
      </c>
      <c r="C30" s="82"/>
    </row>
    <row r="31" spans="1:3" s="96" customFormat="1" ht="12" customHeight="1" thickBot="1" x14ac:dyDescent="0.25">
      <c r="A31" s="37" t="s">
        <v>22</v>
      </c>
      <c r="B31" s="128" t="s">
        <v>416</v>
      </c>
      <c r="C31" s="303">
        <f>+C32+C33+C34</f>
        <v>0</v>
      </c>
    </row>
    <row r="32" spans="1:3" s="96" customFormat="1" ht="12" customHeight="1" x14ac:dyDescent="0.2">
      <c r="A32" s="426" t="s">
        <v>92</v>
      </c>
      <c r="B32" s="427" t="s">
        <v>296</v>
      </c>
      <c r="C32" s="75"/>
    </row>
    <row r="33" spans="1:3" s="96" customFormat="1" ht="12" customHeight="1" x14ac:dyDescent="0.2">
      <c r="A33" s="426" t="s">
        <v>93</v>
      </c>
      <c r="B33" s="428" t="s">
        <v>297</v>
      </c>
      <c r="C33" s="304"/>
    </row>
    <row r="34" spans="1:3" s="96" customFormat="1" ht="12" customHeight="1" thickBot="1" x14ac:dyDescent="0.25">
      <c r="A34" s="425" t="s">
        <v>94</v>
      </c>
      <c r="B34" s="142" t="s">
        <v>298</v>
      </c>
      <c r="C34" s="82"/>
    </row>
    <row r="35" spans="1:3" s="95" customFormat="1" ht="12" customHeight="1" thickBot="1" x14ac:dyDescent="0.25">
      <c r="A35" s="37" t="s">
        <v>23</v>
      </c>
      <c r="B35" s="128" t="s">
        <v>384</v>
      </c>
      <c r="C35" s="327"/>
    </row>
    <row r="36" spans="1:3" s="95" customFormat="1" ht="12" customHeight="1" thickBot="1" x14ac:dyDescent="0.25">
      <c r="A36" s="37" t="s">
        <v>24</v>
      </c>
      <c r="B36" s="128" t="s">
        <v>417</v>
      </c>
      <c r="C36" s="346"/>
    </row>
    <row r="37" spans="1:3" s="95" customFormat="1" ht="12" customHeight="1" thickBot="1" x14ac:dyDescent="0.25">
      <c r="A37" s="36" t="s">
        <v>25</v>
      </c>
      <c r="B37" s="128" t="s">
        <v>418</v>
      </c>
      <c r="C37" s="347">
        <f>+C8+C20+C25+C26+C31+C35+C36</f>
        <v>0</v>
      </c>
    </row>
    <row r="38" spans="1:3" s="95" customFormat="1" ht="12" customHeight="1" thickBot="1" x14ac:dyDescent="0.25">
      <c r="A38" s="234" t="s">
        <v>26</v>
      </c>
      <c r="B38" s="128" t="s">
        <v>419</v>
      </c>
      <c r="C38" s="347">
        <f>+C39+C40+C41</f>
        <v>0</v>
      </c>
    </row>
    <row r="39" spans="1:3" s="95" customFormat="1" ht="12" customHeight="1" x14ac:dyDescent="0.2">
      <c r="A39" s="426" t="s">
        <v>420</v>
      </c>
      <c r="B39" s="427" t="s">
        <v>237</v>
      </c>
      <c r="C39" s="75"/>
    </row>
    <row r="40" spans="1:3" s="95" customFormat="1" ht="12" customHeight="1" x14ac:dyDescent="0.2">
      <c r="A40" s="426" t="s">
        <v>421</v>
      </c>
      <c r="B40" s="428" t="s">
        <v>2</v>
      </c>
      <c r="C40" s="304"/>
    </row>
    <row r="41" spans="1:3" s="96" customFormat="1" ht="12" customHeight="1" thickBot="1" x14ac:dyDescent="0.25">
      <c r="A41" s="425" t="s">
        <v>422</v>
      </c>
      <c r="B41" s="142" t="s">
        <v>423</v>
      </c>
      <c r="C41" s="82"/>
    </row>
    <row r="42" spans="1:3" s="96" customFormat="1" ht="15" customHeight="1" thickBot="1" x14ac:dyDescent="0.25">
      <c r="A42" s="234" t="s">
        <v>27</v>
      </c>
      <c r="B42" s="235" t="s">
        <v>424</v>
      </c>
      <c r="C42" s="350">
        <f>+C37+C38</f>
        <v>0</v>
      </c>
    </row>
    <row r="43" spans="1:3" s="96" customFormat="1" ht="15" customHeight="1" x14ac:dyDescent="0.2">
      <c r="A43" s="236"/>
      <c r="B43" s="237"/>
      <c r="C43" s="348"/>
    </row>
    <row r="44" spans="1:3" ht="13.5" thickBot="1" x14ac:dyDescent="0.25">
      <c r="A44" s="238"/>
      <c r="B44" s="239"/>
      <c r="C44" s="349"/>
    </row>
    <row r="45" spans="1:3" s="63" customFormat="1" ht="16.5" customHeight="1" thickBot="1" x14ac:dyDescent="0.25">
      <c r="A45" s="240"/>
      <c r="B45" s="241" t="s">
        <v>58</v>
      </c>
      <c r="C45" s="350"/>
    </row>
    <row r="46" spans="1:3" s="97" customFormat="1" ht="12" customHeight="1" thickBot="1" x14ac:dyDescent="0.25">
      <c r="A46" s="37" t="s">
        <v>18</v>
      </c>
      <c r="B46" s="128" t="s">
        <v>425</v>
      </c>
      <c r="C46" s="303">
        <f>SUM(C47:C51)</f>
        <v>0</v>
      </c>
    </row>
    <row r="47" spans="1:3" ht="12" customHeight="1" x14ac:dyDescent="0.2">
      <c r="A47" s="425" t="s">
        <v>99</v>
      </c>
      <c r="B47" s="9" t="s">
        <v>49</v>
      </c>
      <c r="C47" s="75"/>
    </row>
    <row r="48" spans="1:3" ht="12" customHeight="1" x14ac:dyDescent="0.2">
      <c r="A48" s="425" t="s">
        <v>100</v>
      </c>
      <c r="B48" s="8" t="s">
        <v>185</v>
      </c>
      <c r="C48" s="78"/>
    </row>
    <row r="49" spans="1:3" ht="12" customHeight="1" x14ac:dyDescent="0.2">
      <c r="A49" s="425" t="s">
        <v>101</v>
      </c>
      <c r="B49" s="8" t="s">
        <v>141</v>
      </c>
      <c r="C49" s="78"/>
    </row>
    <row r="50" spans="1:3" ht="12" customHeight="1" x14ac:dyDescent="0.2">
      <c r="A50" s="425" t="s">
        <v>102</v>
      </c>
      <c r="B50" s="8" t="s">
        <v>186</v>
      </c>
      <c r="C50" s="78"/>
    </row>
    <row r="51" spans="1:3" ht="12" customHeight="1" thickBot="1" x14ac:dyDescent="0.25">
      <c r="A51" s="425" t="s">
        <v>150</v>
      </c>
      <c r="B51" s="8" t="s">
        <v>187</v>
      </c>
      <c r="C51" s="78"/>
    </row>
    <row r="52" spans="1:3" ht="12" customHeight="1" thickBot="1" x14ac:dyDescent="0.25">
      <c r="A52" s="37" t="s">
        <v>19</v>
      </c>
      <c r="B52" s="128" t="s">
        <v>426</v>
      </c>
      <c r="C52" s="303">
        <f>SUM(C53:C55)</f>
        <v>0</v>
      </c>
    </row>
    <row r="53" spans="1:3" s="97" customFormat="1" ht="12" customHeight="1" x14ac:dyDescent="0.2">
      <c r="A53" s="425" t="s">
        <v>105</v>
      </c>
      <c r="B53" s="9" t="s">
        <v>227</v>
      </c>
      <c r="C53" s="75"/>
    </row>
    <row r="54" spans="1:3" ht="12" customHeight="1" x14ac:dyDescent="0.2">
      <c r="A54" s="425" t="s">
        <v>106</v>
      </c>
      <c r="B54" s="8" t="s">
        <v>189</v>
      </c>
      <c r="C54" s="78"/>
    </row>
    <row r="55" spans="1:3" ht="12" customHeight="1" x14ac:dyDescent="0.2">
      <c r="A55" s="425" t="s">
        <v>107</v>
      </c>
      <c r="B55" s="8" t="s">
        <v>59</v>
      </c>
      <c r="C55" s="78"/>
    </row>
    <row r="56" spans="1:3" ht="12" customHeight="1" thickBot="1" x14ac:dyDescent="0.25">
      <c r="A56" s="425" t="s">
        <v>108</v>
      </c>
      <c r="B56" s="8" t="s">
        <v>532</v>
      </c>
      <c r="C56" s="78"/>
    </row>
    <row r="57" spans="1:3" ht="15" customHeight="1" thickBot="1" x14ac:dyDescent="0.25">
      <c r="A57" s="37" t="s">
        <v>20</v>
      </c>
      <c r="B57" s="128" t="s">
        <v>13</v>
      </c>
      <c r="C57" s="327"/>
    </row>
    <row r="58" spans="1:3" ht="13.5" thickBot="1" x14ac:dyDescent="0.25">
      <c r="A58" s="37" t="s">
        <v>21</v>
      </c>
      <c r="B58" s="242" t="s">
        <v>537</v>
      </c>
      <c r="C58" s="351">
        <f>+C46+C52+C57</f>
        <v>0</v>
      </c>
    </row>
    <row r="59" spans="1:3" ht="15" customHeight="1" thickBot="1" x14ac:dyDescent="0.25">
      <c r="C59" s="352"/>
    </row>
    <row r="60" spans="1:3" ht="14.25" customHeight="1" thickBot="1" x14ac:dyDescent="0.25">
      <c r="A60" s="244" t="s">
        <v>527</v>
      </c>
      <c r="B60" s="245"/>
      <c r="C60" s="125"/>
    </row>
    <row r="61" spans="1:3" ht="13.5" thickBot="1" x14ac:dyDescent="0.25">
      <c r="A61" s="244" t="s">
        <v>208</v>
      </c>
      <c r="B61" s="245"/>
      <c r="C61" s="125"/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92D050"/>
  </sheetPr>
  <dimension ref="A1:C140"/>
  <sheetViews>
    <sheetView topLeftCell="A100" zoomScale="145" zoomScaleNormal="145" workbookViewId="0">
      <selection activeCell="E146" sqref="E146"/>
    </sheetView>
  </sheetViews>
  <sheetFormatPr defaultColWidth="9.33203125" defaultRowHeight="12.75" x14ac:dyDescent="0.2"/>
  <cols>
    <col min="1" max="1" width="13.1640625" style="243" customWidth="1"/>
    <col min="2" max="2" width="60.1640625" style="3" customWidth="1"/>
    <col min="3" max="3" width="17.1640625" style="3" customWidth="1"/>
    <col min="4" max="16384" width="9.33203125" style="3"/>
  </cols>
  <sheetData>
    <row r="1" spans="1:3" s="2" customFormat="1" ht="21" customHeight="1" thickBot="1" x14ac:dyDescent="0.25">
      <c r="A1" s="224"/>
      <c r="B1" s="225"/>
      <c r="C1" s="429" t="str">
        <f>+CONCATENATE("13. melléklet a ../",LEFT(ÖSSZEFÜGGÉSEK!A5,4),". (………..) önkormányzati rendelethez")</f>
        <v>13. melléklet a ../2024. (………..) önkormányzati rendelethez</v>
      </c>
    </row>
    <row r="2" spans="1:3" s="93" customFormat="1" ht="34.5" customHeight="1" x14ac:dyDescent="0.2">
      <c r="A2" s="382" t="s">
        <v>206</v>
      </c>
      <c r="B2" s="339" t="s">
        <v>766</v>
      </c>
      <c r="C2" s="353" t="s">
        <v>61</v>
      </c>
    </row>
    <row r="3" spans="1:3" s="93" customFormat="1" ht="24.75" thickBot="1" x14ac:dyDescent="0.25">
      <c r="A3" s="423" t="s">
        <v>205</v>
      </c>
      <c r="B3" s="340" t="s">
        <v>407</v>
      </c>
      <c r="C3" s="354" t="s">
        <v>53</v>
      </c>
    </row>
    <row r="4" spans="1:3" s="94" customFormat="1" ht="15.95" customHeight="1" thickBot="1" x14ac:dyDescent="0.3">
      <c r="A4" s="227"/>
      <c r="B4" s="227"/>
      <c r="C4" s="4" t="s">
        <v>623</v>
      </c>
    </row>
    <row r="5" spans="1:3" ht="15" customHeight="1" thickBot="1" x14ac:dyDescent="0.25">
      <c r="A5" s="602" t="s">
        <v>207</v>
      </c>
      <c r="B5" s="611" t="s">
        <v>55</v>
      </c>
      <c r="C5" s="612" t="s">
        <v>56</v>
      </c>
    </row>
    <row r="6" spans="1:3" s="74" customFormat="1" ht="15" customHeight="1" thickBot="1" x14ac:dyDescent="0.25">
      <c r="A6" s="613" t="s">
        <v>499</v>
      </c>
      <c r="B6" s="614" t="s">
        <v>500</v>
      </c>
      <c r="C6" s="615" t="s">
        <v>501</v>
      </c>
    </row>
    <row r="7" spans="1:3" s="74" customFormat="1" ht="15" customHeight="1" thickBot="1" x14ac:dyDescent="0.25">
      <c r="A7" s="616"/>
      <c r="B7" s="617" t="s">
        <v>57</v>
      </c>
      <c r="C7" s="618"/>
    </row>
    <row r="8" spans="1:3" s="97" customFormat="1" ht="15" customHeight="1" thickBot="1" x14ac:dyDescent="0.25">
      <c r="A8" s="503" t="s">
        <v>18</v>
      </c>
      <c r="B8" s="510" t="s">
        <v>253</v>
      </c>
      <c r="C8" s="511">
        <f>+C9+C10+C11+C12+C13+C14</f>
        <v>0</v>
      </c>
    </row>
    <row r="9" spans="1:3" s="97" customFormat="1" ht="15" customHeight="1" x14ac:dyDescent="0.2">
      <c r="A9" s="589" t="s">
        <v>99</v>
      </c>
      <c r="B9" s="513" t="s">
        <v>254</v>
      </c>
      <c r="C9" s="514"/>
    </row>
    <row r="10" spans="1:3" s="97" customFormat="1" ht="15" customHeight="1" x14ac:dyDescent="0.2">
      <c r="A10" s="590" t="s">
        <v>100</v>
      </c>
      <c r="B10" s="516" t="s">
        <v>255</v>
      </c>
      <c r="C10" s="517"/>
    </row>
    <row r="11" spans="1:3" s="97" customFormat="1" ht="15" customHeight="1" x14ac:dyDescent="0.2">
      <c r="A11" s="590" t="s">
        <v>101</v>
      </c>
      <c r="B11" s="516" t="s">
        <v>256</v>
      </c>
      <c r="C11" s="517"/>
    </row>
    <row r="12" spans="1:3" s="97" customFormat="1" ht="15" customHeight="1" x14ac:dyDescent="0.2">
      <c r="A12" s="590" t="s">
        <v>102</v>
      </c>
      <c r="B12" s="516" t="s">
        <v>257</v>
      </c>
      <c r="C12" s="517"/>
    </row>
    <row r="13" spans="1:3" s="97" customFormat="1" ht="15" customHeight="1" x14ac:dyDescent="0.2">
      <c r="A13" s="590" t="s">
        <v>150</v>
      </c>
      <c r="B13" s="516" t="s">
        <v>513</v>
      </c>
      <c r="C13" s="517"/>
    </row>
    <row r="14" spans="1:3" s="97" customFormat="1" ht="17.25" customHeight="1" thickBot="1" x14ac:dyDescent="0.25">
      <c r="A14" s="592" t="s">
        <v>103</v>
      </c>
      <c r="B14" s="523" t="s">
        <v>442</v>
      </c>
      <c r="C14" s="517"/>
    </row>
    <row r="15" spans="1:3" s="97" customFormat="1" ht="23.25" customHeight="1" thickBot="1" x14ac:dyDescent="0.25">
      <c r="A15" s="503" t="s">
        <v>19</v>
      </c>
      <c r="B15" s="521" t="s">
        <v>258</v>
      </c>
      <c r="C15" s="511">
        <f>+C16+C17+C18+C19+C20</f>
        <v>0</v>
      </c>
    </row>
    <row r="16" spans="1:3" s="97" customFormat="1" ht="15" customHeight="1" x14ac:dyDescent="0.2">
      <c r="A16" s="589" t="s">
        <v>105</v>
      </c>
      <c r="B16" s="513" t="s">
        <v>259</v>
      </c>
      <c r="C16" s="514"/>
    </row>
    <row r="17" spans="1:3" s="591" customFormat="1" ht="15" customHeight="1" x14ac:dyDescent="0.2">
      <c r="A17" s="590" t="s">
        <v>106</v>
      </c>
      <c r="B17" s="516" t="s">
        <v>260</v>
      </c>
      <c r="C17" s="517"/>
    </row>
    <row r="18" spans="1:3" s="591" customFormat="1" ht="15" customHeight="1" x14ac:dyDescent="0.2">
      <c r="A18" s="590" t="s">
        <v>107</v>
      </c>
      <c r="B18" s="516" t="s">
        <v>432</v>
      </c>
      <c r="C18" s="517"/>
    </row>
    <row r="19" spans="1:3" s="591" customFormat="1" ht="15" customHeight="1" x14ac:dyDescent="0.2">
      <c r="A19" s="590" t="s">
        <v>108</v>
      </c>
      <c r="B19" s="516" t="s">
        <v>433</v>
      </c>
      <c r="C19" s="517"/>
    </row>
    <row r="20" spans="1:3" s="97" customFormat="1" ht="15" customHeight="1" x14ac:dyDescent="0.2">
      <c r="A20" s="590" t="s">
        <v>109</v>
      </c>
      <c r="B20" s="516" t="s">
        <v>261</v>
      </c>
      <c r="C20" s="517"/>
    </row>
    <row r="21" spans="1:3" s="591" customFormat="1" ht="15" customHeight="1" thickBot="1" x14ac:dyDescent="0.25">
      <c r="A21" s="592" t="s">
        <v>118</v>
      </c>
      <c r="B21" s="523" t="s">
        <v>262</v>
      </c>
      <c r="C21" s="522"/>
    </row>
    <row r="22" spans="1:3" s="591" customFormat="1" ht="28.5" customHeight="1" thickBot="1" x14ac:dyDescent="0.25">
      <c r="A22" s="503" t="s">
        <v>20</v>
      </c>
      <c r="B22" s="500" t="s">
        <v>263</v>
      </c>
      <c r="C22" s="511">
        <f>+C23+C24+C25+C26+C27</f>
        <v>0</v>
      </c>
    </row>
    <row r="23" spans="1:3" s="591" customFormat="1" ht="15" customHeight="1" x14ac:dyDescent="0.2">
      <c r="A23" s="589" t="s">
        <v>88</v>
      </c>
      <c r="B23" s="513" t="s">
        <v>264</v>
      </c>
      <c r="C23" s="514"/>
    </row>
    <row r="24" spans="1:3" s="591" customFormat="1" ht="15" customHeight="1" x14ac:dyDescent="0.2">
      <c r="A24" s="590" t="s">
        <v>89</v>
      </c>
      <c r="B24" s="516" t="s">
        <v>265</v>
      </c>
      <c r="C24" s="517"/>
    </row>
    <row r="25" spans="1:3" s="591" customFormat="1" ht="15" customHeight="1" x14ac:dyDescent="0.2">
      <c r="A25" s="590" t="s">
        <v>90</v>
      </c>
      <c r="B25" s="516" t="s">
        <v>434</v>
      </c>
      <c r="C25" s="517"/>
    </row>
    <row r="26" spans="1:3" s="591" customFormat="1" ht="15" customHeight="1" x14ac:dyDescent="0.2">
      <c r="A26" s="590" t="s">
        <v>91</v>
      </c>
      <c r="B26" s="516" t="s">
        <v>435</v>
      </c>
      <c r="C26" s="517"/>
    </row>
    <row r="27" spans="1:3" s="591" customFormat="1" ht="15" customHeight="1" x14ac:dyDescent="0.2">
      <c r="A27" s="590" t="s">
        <v>173</v>
      </c>
      <c r="B27" s="516" t="s">
        <v>266</v>
      </c>
      <c r="C27" s="517"/>
    </row>
    <row r="28" spans="1:3" s="591" customFormat="1" ht="15" customHeight="1" thickBot="1" x14ac:dyDescent="0.25">
      <c r="A28" s="592" t="s">
        <v>174</v>
      </c>
      <c r="B28" s="523" t="s">
        <v>267</v>
      </c>
      <c r="C28" s="522"/>
    </row>
    <row r="29" spans="1:3" s="591" customFormat="1" ht="15" customHeight="1" thickBot="1" x14ac:dyDescent="0.25">
      <c r="A29" s="503" t="s">
        <v>175</v>
      </c>
      <c r="B29" s="510" t="s">
        <v>268</v>
      </c>
      <c r="C29" s="524">
        <f>+C30+C34+C35+C36</f>
        <v>0</v>
      </c>
    </row>
    <row r="30" spans="1:3" s="591" customFormat="1" ht="15" customHeight="1" x14ac:dyDescent="0.2">
      <c r="A30" s="589" t="s">
        <v>269</v>
      </c>
      <c r="B30" s="513" t="s">
        <v>514</v>
      </c>
      <c r="C30" s="525">
        <f>+C31+C32+C33</f>
        <v>0</v>
      </c>
    </row>
    <row r="31" spans="1:3" s="591" customFormat="1" ht="15" customHeight="1" x14ac:dyDescent="0.2">
      <c r="A31" s="590" t="s">
        <v>270</v>
      </c>
      <c r="B31" s="516" t="s">
        <v>275</v>
      </c>
      <c r="C31" s="517"/>
    </row>
    <row r="32" spans="1:3" s="591" customFormat="1" ht="15" customHeight="1" x14ac:dyDescent="0.2">
      <c r="A32" s="590" t="s">
        <v>271</v>
      </c>
      <c r="B32" s="516" t="s">
        <v>276</v>
      </c>
      <c r="C32" s="517"/>
    </row>
    <row r="33" spans="1:3" s="591" customFormat="1" ht="15" customHeight="1" x14ac:dyDescent="0.2">
      <c r="A33" s="590" t="s">
        <v>446</v>
      </c>
      <c r="B33" s="526" t="s">
        <v>447</v>
      </c>
      <c r="C33" s="517"/>
    </row>
    <row r="34" spans="1:3" s="97" customFormat="1" ht="15" customHeight="1" x14ac:dyDescent="0.2">
      <c r="A34" s="590" t="s">
        <v>272</v>
      </c>
      <c r="B34" s="516" t="s">
        <v>277</v>
      </c>
      <c r="C34" s="517"/>
    </row>
    <row r="35" spans="1:3" s="97" customFormat="1" ht="15" customHeight="1" x14ac:dyDescent="0.2">
      <c r="A35" s="590" t="s">
        <v>273</v>
      </c>
      <c r="B35" s="516" t="s">
        <v>278</v>
      </c>
      <c r="C35" s="517"/>
    </row>
    <row r="36" spans="1:3" s="97" customFormat="1" ht="15" customHeight="1" thickBot="1" x14ac:dyDescent="0.25">
      <c r="A36" s="592" t="s">
        <v>274</v>
      </c>
      <c r="B36" s="523" t="s">
        <v>279</v>
      </c>
      <c r="C36" s="522"/>
    </row>
    <row r="37" spans="1:3" s="97" customFormat="1" ht="15" customHeight="1" thickBot="1" x14ac:dyDescent="0.25">
      <c r="A37" s="503" t="s">
        <v>22</v>
      </c>
      <c r="B37" s="510" t="s">
        <v>443</v>
      </c>
      <c r="C37" s="511">
        <f>SUM(C38:C48)</f>
        <v>0</v>
      </c>
    </row>
    <row r="38" spans="1:3" s="97" customFormat="1" ht="15" customHeight="1" x14ac:dyDescent="0.2">
      <c r="A38" s="589" t="s">
        <v>92</v>
      </c>
      <c r="B38" s="513" t="s">
        <v>282</v>
      </c>
      <c r="C38" s="514"/>
    </row>
    <row r="39" spans="1:3" s="97" customFormat="1" ht="15" customHeight="1" x14ac:dyDescent="0.2">
      <c r="A39" s="590" t="s">
        <v>93</v>
      </c>
      <c r="B39" s="516" t="s">
        <v>283</v>
      </c>
      <c r="C39" s="517"/>
    </row>
    <row r="40" spans="1:3" s="591" customFormat="1" ht="15" customHeight="1" x14ac:dyDescent="0.2">
      <c r="A40" s="590" t="s">
        <v>94</v>
      </c>
      <c r="B40" s="516" t="s">
        <v>284</v>
      </c>
      <c r="C40" s="517"/>
    </row>
    <row r="41" spans="1:3" s="591" customFormat="1" ht="15" customHeight="1" x14ac:dyDescent="0.2">
      <c r="A41" s="590" t="s">
        <v>177</v>
      </c>
      <c r="B41" s="516" t="s">
        <v>285</v>
      </c>
      <c r="C41" s="517"/>
    </row>
    <row r="42" spans="1:3" s="591" customFormat="1" ht="15" customHeight="1" x14ac:dyDescent="0.2">
      <c r="A42" s="590" t="s">
        <v>178</v>
      </c>
      <c r="B42" s="516" t="s">
        <v>641</v>
      </c>
      <c r="C42" s="517"/>
    </row>
    <row r="43" spans="1:3" ht="15" customHeight="1" x14ac:dyDescent="0.2">
      <c r="A43" s="590" t="s">
        <v>179</v>
      </c>
      <c r="B43" s="516" t="s">
        <v>287</v>
      </c>
      <c r="C43" s="517"/>
    </row>
    <row r="44" spans="1:3" s="74" customFormat="1" ht="15" customHeight="1" x14ac:dyDescent="0.2">
      <c r="A44" s="590" t="s">
        <v>180</v>
      </c>
      <c r="B44" s="516" t="s">
        <v>288</v>
      </c>
      <c r="C44" s="517"/>
    </row>
    <row r="45" spans="1:3" s="97" customFormat="1" ht="15" customHeight="1" x14ac:dyDescent="0.2">
      <c r="A45" s="590" t="s">
        <v>181</v>
      </c>
      <c r="B45" s="516" t="s">
        <v>289</v>
      </c>
      <c r="C45" s="517"/>
    </row>
    <row r="46" spans="1:3" ht="15" customHeight="1" x14ac:dyDescent="0.2">
      <c r="A46" s="590" t="s">
        <v>280</v>
      </c>
      <c r="B46" s="516" t="s">
        <v>290</v>
      </c>
      <c r="C46" s="619"/>
    </row>
    <row r="47" spans="1:3" ht="15" customHeight="1" x14ac:dyDescent="0.2">
      <c r="A47" s="592" t="s">
        <v>281</v>
      </c>
      <c r="B47" s="523" t="s">
        <v>445</v>
      </c>
      <c r="C47" s="620"/>
    </row>
    <row r="48" spans="1:3" ht="15" customHeight="1" thickBot="1" x14ac:dyDescent="0.25">
      <c r="A48" s="592" t="s">
        <v>444</v>
      </c>
      <c r="B48" s="523" t="s">
        <v>291</v>
      </c>
      <c r="C48" s="620"/>
    </row>
    <row r="49" spans="1:3" ht="15" customHeight="1" thickBot="1" x14ac:dyDescent="0.25">
      <c r="A49" s="503" t="s">
        <v>23</v>
      </c>
      <c r="B49" s="510" t="s">
        <v>292</v>
      </c>
      <c r="C49" s="511">
        <f>SUM(C50:C54)</f>
        <v>0</v>
      </c>
    </row>
    <row r="50" spans="1:3" ht="15" customHeight="1" x14ac:dyDescent="0.2">
      <c r="A50" s="589" t="s">
        <v>95</v>
      </c>
      <c r="B50" s="513" t="s">
        <v>296</v>
      </c>
      <c r="C50" s="621"/>
    </row>
    <row r="51" spans="1:3" ht="15" customHeight="1" x14ac:dyDescent="0.2">
      <c r="A51" s="590" t="s">
        <v>96</v>
      </c>
      <c r="B51" s="516" t="s">
        <v>297</v>
      </c>
      <c r="C51" s="619"/>
    </row>
    <row r="52" spans="1:3" s="97" customFormat="1" ht="15" customHeight="1" x14ac:dyDescent="0.2">
      <c r="A52" s="590" t="s">
        <v>293</v>
      </c>
      <c r="B52" s="516" t="s">
        <v>298</v>
      </c>
      <c r="C52" s="619"/>
    </row>
    <row r="53" spans="1:3" ht="15" customHeight="1" x14ac:dyDescent="0.2">
      <c r="A53" s="590" t="s">
        <v>294</v>
      </c>
      <c r="B53" s="516" t="s">
        <v>299</v>
      </c>
      <c r="C53" s="619"/>
    </row>
    <row r="54" spans="1:3" ht="15" customHeight="1" thickBot="1" x14ac:dyDescent="0.25">
      <c r="A54" s="592" t="s">
        <v>295</v>
      </c>
      <c r="B54" s="523" t="s">
        <v>300</v>
      </c>
      <c r="C54" s="620"/>
    </row>
    <row r="55" spans="1:3" ht="15" customHeight="1" thickBot="1" x14ac:dyDescent="0.25">
      <c r="A55" s="503" t="s">
        <v>182</v>
      </c>
      <c r="B55" s="510" t="s">
        <v>301</v>
      </c>
      <c r="C55" s="511">
        <f>SUM(C56:C58)</f>
        <v>0</v>
      </c>
    </row>
    <row r="56" spans="1:3" ht="15" customHeight="1" x14ac:dyDescent="0.2">
      <c r="A56" s="589" t="s">
        <v>97</v>
      </c>
      <c r="B56" s="513" t="s">
        <v>302</v>
      </c>
      <c r="C56" s="514"/>
    </row>
    <row r="57" spans="1:3" ht="15" customHeight="1" x14ac:dyDescent="0.2">
      <c r="A57" s="590" t="s">
        <v>98</v>
      </c>
      <c r="B57" s="516" t="s">
        <v>436</v>
      </c>
      <c r="C57" s="517"/>
    </row>
    <row r="58" spans="1:3" ht="15" customHeight="1" x14ac:dyDescent="0.2">
      <c r="A58" s="590" t="s">
        <v>305</v>
      </c>
      <c r="B58" s="516" t="s">
        <v>303</v>
      </c>
      <c r="C58" s="517"/>
    </row>
    <row r="59" spans="1:3" ht="15" customHeight="1" thickBot="1" x14ac:dyDescent="0.25">
      <c r="A59" s="592" t="s">
        <v>306</v>
      </c>
      <c r="B59" s="523" t="s">
        <v>304</v>
      </c>
      <c r="C59" s="522"/>
    </row>
    <row r="60" spans="1:3" ht="15" customHeight="1" thickBot="1" x14ac:dyDescent="0.25">
      <c r="A60" s="503" t="s">
        <v>25</v>
      </c>
      <c r="B60" s="521" t="s">
        <v>307</v>
      </c>
      <c r="C60" s="511">
        <f>SUM(C61:C63)</f>
        <v>0</v>
      </c>
    </row>
    <row r="61" spans="1:3" ht="15" customHeight="1" x14ac:dyDescent="0.2">
      <c r="A61" s="589" t="s">
        <v>183</v>
      </c>
      <c r="B61" s="513" t="s">
        <v>309</v>
      </c>
      <c r="C61" s="619"/>
    </row>
    <row r="62" spans="1:3" ht="15" customHeight="1" x14ac:dyDescent="0.2">
      <c r="A62" s="590" t="s">
        <v>184</v>
      </c>
      <c r="B62" s="516" t="s">
        <v>437</v>
      </c>
      <c r="C62" s="619"/>
    </row>
    <row r="63" spans="1:3" ht="15" customHeight="1" x14ac:dyDescent="0.2">
      <c r="A63" s="590" t="s">
        <v>229</v>
      </c>
      <c r="B63" s="516" t="s">
        <v>310</v>
      </c>
      <c r="C63" s="619"/>
    </row>
    <row r="64" spans="1:3" ht="15" customHeight="1" thickBot="1" x14ac:dyDescent="0.25">
      <c r="A64" s="592" t="s">
        <v>308</v>
      </c>
      <c r="B64" s="523" t="s">
        <v>311</v>
      </c>
      <c r="C64" s="619"/>
    </row>
    <row r="65" spans="1:3" ht="15" customHeight="1" thickBot="1" x14ac:dyDescent="0.25">
      <c r="A65" s="503" t="s">
        <v>26</v>
      </c>
      <c r="B65" s="510" t="s">
        <v>312</v>
      </c>
      <c r="C65" s="524">
        <f>+C8+C15+C22+C29+C37+C49+C55+C60</f>
        <v>0</v>
      </c>
    </row>
    <row r="66" spans="1:3" ht="15" customHeight="1" thickBot="1" x14ac:dyDescent="0.25">
      <c r="A66" s="593" t="s">
        <v>403</v>
      </c>
      <c r="B66" s="521" t="s">
        <v>314</v>
      </c>
      <c r="C66" s="511">
        <f>SUM(C67:C69)</f>
        <v>0</v>
      </c>
    </row>
    <row r="67" spans="1:3" ht="15" customHeight="1" x14ac:dyDescent="0.2">
      <c r="A67" s="589" t="s">
        <v>345</v>
      </c>
      <c r="B67" s="513" t="s">
        <v>315</v>
      </c>
      <c r="C67" s="619"/>
    </row>
    <row r="68" spans="1:3" ht="15" customHeight="1" x14ac:dyDescent="0.2">
      <c r="A68" s="590" t="s">
        <v>354</v>
      </c>
      <c r="B68" s="516" t="s">
        <v>316</v>
      </c>
      <c r="C68" s="619"/>
    </row>
    <row r="69" spans="1:3" ht="15" customHeight="1" thickBot="1" x14ac:dyDescent="0.25">
      <c r="A69" s="592" t="s">
        <v>355</v>
      </c>
      <c r="B69" s="594" t="s">
        <v>317</v>
      </c>
      <c r="C69" s="619"/>
    </row>
    <row r="70" spans="1:3" ht="15" customHeight="1" thickBot="1" x14ac:dyDescent="0.25">
      <c r="A70" s="593" t="s">
        <v>318</v>
      </c>
      <c r="B70" s="521" t="s">
        <v>319</v>
      </c>
      <c r="C70" s="511">
        <f>SUM(C71:C74)</f>
        <v>0</v>
      </c>
    </row>
    <row r="71" spans="1:3" ht="15" customHeight="1" x14ac:dyDescent="0.2">
      <c r="A71" s="589" t="s">
        <v>151</v>
      </c>
      <c r="B71" s="513" t="s">
        <v>320</v>
      </c>
      <c r="C71" s="619"/>
    </row>
    <row r="72" spans="1:3" ht="15" customHeight="1" x14ac:dyDescent="0.2">
      <c r="A72" s="590" t="s">
        <v>152</v>
      </c>
      <c r="B72" s="516" t="s">
        <v>321</v>
      </c>
      <c r="C72" s="619"/>
    </row>
    <row r="73" spans="1:3" ht="15" customHeight="1" x14ac:dyDescent="0.2">
      <c r="A73" s="590" t="s">
        <v>346</v>
      </c>
      <c r="B73" s="516" t="s">
        <v>322</v>
      </c>
      <c r="C73" s="619"/>
    </row>
    <row r="74" spans="1:3" ht="15" customHeight="1" thickBot="1" x14ac:dyDescent="0.25">
      <c r="A74" s="592" t="s">
        <v>347</v>
      </c>
      <c r="B74" s="523" t="s">
        <v>323</v>
      </c>
      <c r="C74" s="619"/>
    </row>
    <row r="75" spans="1:3" ht="15" customHeight="1" thickBot="1" x14ac:dyDescent="0.25">
      <c r="A75" s="593" t="s">
        <v>324</v>
      </c>
      <c r="B75" s="521" t="s">
        <v>325</v>
      </c>
      <c r="C75" s="511">
        <f>SUM(C76:C77)</f>
        <v>0</v>
      </c>
    </row>
    <row r="76" spans="1:3" ht="15" customHeight="1" x14ac:dyDescent="0.2">
      <c r="A76" s="589" t="s">
        <v>348</v>
      </c>
      <c r="B76" s="513" t="s">
        <v>326</v>
      </c>
      <c r="C76" s="619"/>
    </row>
    <row r="77" spans="1:3" ht="15" customHeight="1" thickBot="1" x14ac:dyDescent="0.25">
      <c r="A77" s="592" t="s">
        <v>349</v>
      </c>
      <c r="B77" s="523" t="s">
        <v>327</v>
      </c>
      <c r="C77" s="619"/>
    </row>
    <row r="78" spans="1:3" ht="15" customHeight="1" thickBot="1" x14ac:dyDescent="0.25">
      <c r="A78" s="593" t="s">
        <v>328</v>
      </c>
      <c r="B78" s="521" t="s">
        <v>329</v>
      </c>
      <c r="C78" s="511">
        <f>SUM(C79:C82)</f>
        <v>58048685</v>
      </c>
    </row>
    <row r="79" spans="1:3" ht="15" customHeight="1" x14ac:dyDescent="0.2">
      <c r="A79" s="589" t="s">
        <v>350</v>
      </c>
      <c r="B79" s="513" t="s">
        <v>330</v>
      </c>
      <c r="C79" s="619"/>
    </row>
    <row r="80" spans="1:3" ht="15" customHeight="1" x14ac:dyDescent="0.2">
      <c r="A80" s="590" t="s">
        <v>351</v>
      </c>
      <c r="B80" s="516" t="s">
        <v>331</v>
      </c>
      <c r="C80" s="619"/>
    </row>
    <row r="81" spans="1:3" ht="15" customHeight="1" x14ac:dyDescent="0.2">
      <c r="A81" s="592" t="s">
        <v>352</v>
      </c>
      <c r="B81" s="523" t="s">
        <v>548</v>
      </c>
      <c r="C81" s="619">
        <v>58048685</v>
      </c>
    </row>
    <row r="82" spans="1:3" ht="15" customHeight="1" thickBot="1" x14ac:dyDescent="0.25">
      <c r="A82" s="592" t="s">
        <v>555</v>
      </c>
      <c r="B82" s="523" t="s">
        <v>332</v>
      </c>
      <c r="C82" s="619"/>
    </row>
    <row r="83" spans="1:3" ht="15" customHeight="1" thickBot="1" x14ac:dyDescent="0.25">
      <c r="A83" s="593" t="s">
        <v>333</v>
      </c>
      <c r="B83" s="521" t="s">
        <v>353</v>
      </c>
      <c r="C83" s="511">
        <f>SUM(C84:C87)</f>
        <v>0</v>
      </c>
    </row>
    <row r="84" spans="1:3" ht="15" customHeight="1" x14ac:dyDescent="0.2">
      <c r="A84" s="595" t="s">
        <v>334</v>
      </c>
      <c r="B84" s="513" t="s">
        <v>335</v>
      </c>
      <c r="C84" s="619"/>
    </row>
    <row r="85" spans="1:3" ht="15" customHeight="1" x14ac:dyDescent="0.2">
      <c r="A85" s="596" t="s">
        <v>336</v>
      </c>
      <c r="B85" s="516" t="s">
        <v>337</v>
      </c>
      <c r="C85" s="619"/>
    </row>
    <row r="86" spans="1:3" ht="15" customHeight="1" x14ac:dyDescent="0.2">
      <c r="A86" s="596" t="s">
        <v>338</v>
      </c>
      <c r="B86" s="516" t="s">
        <v>339</v>
      </c>
      <c r="C86" s="619"/>
    </row>
    <row r="87" spans="1:3" ht="15" customHeight="1" thickBot="1" x14ac:dyDescent="0.25">
      <c r="A87" s="597" t="s">
        <v>340</v>
      </c>
      <c r="B87" s="523" t="s">
        <v>341</v>
      </c>
      <c r="C87" s="619"/>
    </row>
    <row r="88" spans="1:3" ht="15" customHeight="1" thickBot="1" x14ac:dyDescent="0.25">
      <c r="A88" s="593" t="s">
        <v>342</v>
      </c>
      <c r="B88" s="521" t="s">
        <v>487</v>
      </c>
      <c r="C88" s="536"/>
    </row>
    <row r="89" spans="1:3" ht="15" customHeight="1" thickBot="1" x14ac:dyDescent="0.25">
      <c r="A89" s="593" t="s">
        <v>515</v>
      </c>
      <c r="B89" s="521" t="s">
        <v>343</v>
      </c>
      <c r="C89" s="536"/>
    </row>
    <row r="90" spans="1:3" ht="15" customHeight="1" thickBot="1" x14ac:dyDescent="0.25">
      <c r="A90" s="593" t="s">
        <v>516</v>
      </c>
      <c r="B90" s="537" t="s">
        <v>490</v>
      </c>
      <c r="C90" s="524">
        <f>+C66+C70+C75+C78+C83+C89+C88</f>
        <v>58048685</v>
      </c>
    </row>
    <row r="91" spans="1:3" ht="15" customHeight="1" thickBot="1" x14ac:dyDescent="0.25">
      <c r="A91" s="598" t="s">
        <v>517</v>
      </c>
      <c r="B91" s="539" t="s">
        <v>518</v>
      </c>
      <c r="C91" s="524">
        <f>+C65+C90</f>
        <v>58048685</v>
      </c>
    </row>
    <row r="92" spans="1:3" ht="15" customHeight="1" thickBot="1" x14ac:dyDescent="0.25">
      <c r="A92" s="599"/>
      <c r="B92" s="600"/>
      <c r="C92" s="601"/>
    </row>
    <row r="93" spans="1:3" ht="15" customHeight="1" thickBot="1" x14ac:dyDescent="0.25">
      <c r="A93" s="602"/>
      <c r="B93" s="603" t="s">
        <v>58</v>
      </c>
      <c r="C93" s="604"/>
    </row>
    <row r="94" spans="1:3" ht="15" customHeight="1" thickBot="1" x14ac:dyDescent="0.25">
      <c r="A94" s="506" t="s">
        <v>18</v>
      </c>
      <c r="B94" s="544" t="s">
        <v>600</v>
      </c>
      <c r="C94" s="545">
        <f>+C95+C96+C97+C98+C99+C100</f>
        <v>58048685</v>
      </c>
    </row>
    <row r="95" spans="1:3" ht="15" customHeight="1" x14ac:dyDescent="0.2">
      <c r="A95" s="605" t="s">
        <v>99</v>
      </c>
      <c r="B95" s="547" t="s">
        <v>49</v>
      </c>
      <c r="C95" s="548">
        <v>45544736</v>
      </c>
    </row>
    <row r="96" spans="1:3" ht="15" customHeight="1" x14ac:dyDescent="0.2">
      <c r="A96" s="590" t="s">
        <v>100</v>
      </c>
      <c r="B96" s="549" t="s">
        <v>185</v>
      </c>
      <c r="C96" s="517">
        <v>5953737</v>
      </c>
    </row>
    <row r="97" spans="1:3" ht="15" customHeight="1" x14ac:dyDescent="0.2">
      <c r="A97" s="590" t="s">
        <v>101</v>
      </c>
      <c r="B97" s="549" t="s">
        <v>141</v>
      </c>
      <c r="C97" s="522">
        <v>6550212</v>
      </c>
    </row>
    <row r="98" spans="1:3" ht="15" customHeight="1" x14ac:dyDescent="0.2">
      <c r="A98" s="590" t="s">
        <v>102</v>
      </c>
      <c r="B98" s="550" t="s">
        <v>186</v>
      </c>
      <c r="C98" s="522"/>
    </row>
    <row r="99" spans="1:3" ht="15" customHeight="1" x14ac:dyDescent="0.2">
      <c r="A99" s="590" t="s">
        <v>113</v>
      </c>
      <c r="B99" s="551" t="s">
        <v>187</v>
      </c>
      <c r="C99" s="522"/>
    </row>
    <row r="100" spans="1:3" ht="15" customHeight="1" x14ac:dyDescent="0.2">
      <c r="A100" s="590" t="s">
        <v>357</v>
      </c>
      <c r="B100" s="550" t="s">
        <v>50</v>
      </c>
      <c r="C100" s="517"/>
    </row>
    <row r="101" spans="1:3" ht="15" customHeight="1" x14ac:dyDescent="0.2">
      <c r="A101" s="592" t="s">
        <v>358</v>
      </c>
      <c r="B101" s="549" t="s">
        <v>520</v>
      </c>
      <c r="C101" s="522"/>
    </row>
    <row r="102" spans="1:3" ht="15" customHeight="1" thickBot="1" x14ac:dyDescent="0.25">
      <c r="A102" s="607" t="s">
        <v>450</v>
      </c>
      <c r="B102" s="608" t="s">
        <v>521</v>
      </c>
      <c r="C102" s="558"/>
    </row>
    <row r="103" spans="1:3" ht="15" customHeight="1" thickBot="1" x14ac:dyDescent="0.25">
      <c r="A103" s="503" t="s">
        <v>19</v>
      </c>
      <c r="B103" s="577" t="s">
        <v>594</v>
      </c>
      <c r="C103" s="511">
        <f>+C104+C106+C108</f>
        <v>0</v>
      </c>
    </row>
    <row r="104" spans="1:3" ht="15" customHeight="1" x14ac:dyDescent="0.2">
      <c r="A104" s="589" t="s">
        <v>105</v>
      </c>
      <c r="B104" s="549" t="s">
        <v>227</v>
      </c>
      <c r="C104" s="514"/>
    </row>
    <row r="105" spans="1:3" ht="15" customHeight="1" x14ac:dyDescent="0.2">
      <c r="A105" s="589" t="s">
        <v>106</v>
      </c>
      <c r="B105" s="562" t="s">
        <v>372</v>
      </c>
      <c r="C105" s="514"/>
    </row>
    <row r="106" spans="1:3" ht="15" customHeight="1" x14ac:dyDescent="0.2">
      <c r="A106" s="589" t="s">
        <v>107</v>
      </c>
      <c r="B106" s="562" t="s">
        <v>189</v>
      </c>
      <c r="C106" s="517"/>
    </row>
    <row r="107" spans="1:3" ht="15" customHeight="1" x14ac:dyDescent="0.2">
      <c r="A107" s="589" t="s">
        <v>108</v>
      </c>
      <c r="B107" s="562" t="s">
        <v>373</v>
      </c>
      <c r="C107" s="563"/>
    </row>
    <row r="108" spans="1:3" ht="15" customHeight="1" thickBot="1" x14ac:dyDescent="0.25">
      <c r="A108" s="589" t="s">
        <v>109</v>
      </c>
      <c r="B108" s="520" t="s">
        <v>230</v>
      </c>
      <c r="C108" s="563"/>
    </row>
    <row r="109" spans="1:3" ht="15" customHeight="1" thickBot="1" x14ac:dyDescent="0.25">
      <c r="A109" s="503" t="s">
        <v>20</v>
      </c>
      <c r="B109" s="566" t="s">
        <v>460</v>
      </c>
      <c r="C109" s="511">
        <f>+C94+C103</f>
        <v>58048685</v>
      </c>
    </row>
    <row r="110" spans="1:3" ht="24.75" customHeight="1" thickBot="1" x14ac:dyDescent="0.25">
      <c r="A110" s="503" t="s">
        <v>21</v>
      </c>
      <c r="B110" s="566" t="s">
        <v>461</v>
      </c>
      <c r="C110" s="511">
        <f>+C111+C112+C113</f>
        <v>0</v>
      </c>
    </row>
    <row r="111" spans="1:3" ht="15" customHeight="1" x14ac:dyDescent="0.2">
      <c r="A111" s="589" t="s">
        <v>269</v>
      </c>
      <c r="B111" s="567" t="s">
        <v>525</v>
      </c>
      <c r="C111" s="563"/>
    </row>
    <row r="112" spans="1:3" ht="15" customHeight="1" x14ac:dyDescent="0.2">
      <c r="A112" s="589" t="s">
        <v>272</v>
      </c>
      <c r="B112" s="567" t="s">
        <v>469</v>
      </c>
      <c r="C112" s="563"/>
    </row>
    <row r="113" spans="1:3" ht="15" customHeight="1" thickBot="1" x14ac:dyDescent="0.25">
      <c r="A113" s="606" t="s">
        <v>273</v>
      </c>
      <c r="B113" s="568" t="s">
        <v>524</v>
      </c>
      <c r="C113" s="563"/>
    </row>
    <row r="114" spans="1:3" ht="15" customHeight="1" thickBot="1" x14ac:dyDescent="0.25">
      <c r="A114" s="503" t="s">
        <v>22</v>
      </c>
      <c r="B114" s="566" t="s">
        <v>462</v>
      </c>
      <c r="C114" s="511">
        <f>+C115+C116+C117+C118+C119+C120</f>
        <v>0</v>
      </c>
    </row>
    <row r="115" spans="1:3" ht="15" customHeight="1" x14ac:dyDescent="0.2">
      <c r="A115" s="589" t="s">
        <v>92</v>
      </c>
      <c r="B115" s="567" t="s">
        <v>471</v>
      </c>
      <c r="C115" s="563"/>
    </row>
    <row r="116" spans="1:3" ht="15" customHeight="1" x14ac:dyDescent="0.2">
      <c r="A116" s="589" t="s">
        <v>93</v>
      </c>
      <c r="B116" s="567" t="s">
        <v>463</v>
      </c>
      <c r="C116" s="563"/>
    </row>
    <row r="117" spans="1:3" ht="15" customHeight="1" x14ac:dyDescent="0.2">
      <c r="A117" s="589" t="s">
        <v>94</v>
      </c>
      <c r="B117" s="567" t="s">
        <v>464</v>
      </c>
      <c r="C117" s="563"/>
    </row>
    <row r="118" spans="1:3" ht="15" customHeight="1" x14ac:dyDescent="0.2">
      <c r="A118" s="589" t="s">
        <v>177</v>
      </c>
      <c r="B118" s="567" t="s">
        <v>523</v>
      </c>
      <c r="C118" s="563"/>
    </row>
    <row r="119" spans="1:3" ht="15" customHeight="1" x14ac:dyDescent="0.2">
      <c r="A119" s="589" t="s">
        <v>178</v>
      </c>
      <c r="B119" s="567" t="s">
        <v>466</v>
      </c>
      <c r="C119" s="563"/>
    </row>
    <row r="120" spans="1:3" ht="15" customHeight="1" thickBot="1" x14ac:dyDescent="0.25">
      <c r="A120" s="606" t="s">
        <v>179</v>
      </c>
      <c r="B120" s="568" t="s">
        <v>467</v>
      </c>
      <c r="C120" s="563"/>
    </row>
    <row r="121" spans="1:3" ht="15" customHeight="1" thickBot="1" x14ac:dyDescent="0.25">
      <c r="A121" s="503" t="s">
        <v>23</v>
      </c>
      <c r="B121" s="566" t="s">
        <v>549</v>
      </c>
      <c r="C121" s="524">
        <f>+C122+C123+C125+C126+C124</f>
        <v>0</v>
      </c>
    </row>
    <row r="122" spans="1:3" ht="15" customHeight="1" x14ac:dyDescent="0.2">
      <c r="A122" s="589" t="s">
        <v>95</v>
      </c>
      <c r="B122" s="567" t="s">
        <v>379</v>
      </c>
      <c r="C122" s="563"/>
    </row>
    <row r="123" spans="1:3" ht="15" customHeight="1" x14ac:dyDescent="0.2">
      <c r="A123" s="589" t="s">
        <v>96</v>
      </c>
      <c r="B123" s="567" t="s">
        <v>380</v>
      </c>
      <c r="C123" s="563"/>
    </row>
    <row r="124" spans="1:3" ht="15" customHeight="1" x14ac:dyDescent="0.2">
      <c r="A124" s="589" t="s">
        <v>293</v>
      </c>
      <c r="B124" s="567" t="s">
        <v>548</v>
      </c>
      <c r="C124" s="563"/>
    </row>
    <row r="125" spans="1:3" ht="15" customHeight="1" x14ac:dyDescent="0.2">
      <c r="A125" s="589" t="s">
        <v>294</v>
      </c>
      <c r="B125" s="567" t="s">
        <v>476</v>
      </c>
      <c r="C125" s="563"/>
    </row>
    <row r="126" spans="1:3" ht="15" customHeight="1" thickBot="1" x14ac:dyDescent="0.25">
      <c r="A126" s="606" t="s">
        <v>295</v>
      </c>
      <c r="B126" s="568" t="s">
        <v>399</v>
      </c>
      <c r="C126" s="563"/>
    </row>
    <row r="127" spans="1:3" ht="15" customHeight="1" thickBot="1" x14ac:dyDescent="0.25">
      <c r="A127" s="503" t="s">
        <v>24</v>
      </c>
      <c r="B127" s="566" t="s">
        <v>477</v>
      </c>
      <c r="C127" s="569">
        <f>+C128+C129+C130+C131+C132</f>
        <v>0</v>
      </c>
    </row>
    <row r="128" spans="1:3" ht="15" customHeight="1" x14ac:dyDescent="0.2">
      <c r="A128" s="589" t="s">
        <v>97</v>
      </c>
      <c r="B128" s="567" t="s">
        <v>472</v>
      </c>
      <c r="C128" s="563"/>
    </row>
    <row r="129" spans="1:3" ht="15" customHeight="1" x14ac:dyDescent="0.2">
      <c r="A129" s="589" t="s">
        <v>98</v>
      </c>
      <c r="B129" s="567" t="s">
        <v>479</v>
      </c>
      <c r="C129" s="563"/>
    </row>
    <row r="130" spans="1:3" ht="15" customHeight="1" x14ac:dyDescent="0.2">
      <c r="A130" s="589" t="s">
        <v>305</v>
      </c>
      <c r="B130" s="567" t="s">
        <v>474</v>
      </c>
      <c r="C130" s="563"/>
    </row>
    <row r="131" spans="1:3" ht="15" customHeight="1" x14ac:dyDescent="0.2">
      <c r="A131" s="589" t="s">
        <v>306</v>
      </c>
      <c r="B131" s="667" t="s">
        <v>602</v>
      </c>
      <c r="C131" s="563"/>
    </row>
    <row r="132" spans="1:3" ht="15" customHeight="1" thickBot="1" x14ac:dyDescent="0.25">
      <c r="A132" s="606" t="s">
        <v>478</v>
      </c>
      <c r="B132" s="568" t="s">
        <v>481</v>
      </c>
      <c r="C132" s="565"/>
    </row>
    <row r="133" spans="1:3" ht="15" customHeight="1" thickBot="1" x14ac:dyDescent="0.25">
      <c r="A133" s="610" t="s">
        <v>25</v>
      </c>
      <c r="B133" s="566" t="s">
        <v>482</v>
      </c>
      <c r="C133" s="569"/>
    </row>
    <row r="134" spans="1:3" ht="15" customHeight="1" thickBot="1" x14ac:dyDescent="0.25">
      <c r="A134" s="610" t="s">
        <v>26</v>
      </c>
      <c r="B134" s="566" t="s">
        <v>483</v>
      </c>
      <c r="C134" s="569"/>
    </row>
    <row r="135" spans="1:3" ht="15" customHeight="1" thickBot="1" x14ac:dyDescent="0.25">
      <c r="A135" s="503" t="s">
        <v>27</v>
      </c>
      <c r="B135" s="566" t="s">
        <v>485</v>
      </c>
      <c r="C135" s="571">
        <f>+C110+C114+C121+C127+C133+C134</f>
        <v>0</v>
      </c>
    </row>
    <row r="136" spans="1:3" ht="15" customHeight="1" thickBot="1" x14ac:dyDescent="0.25">
      <c r="A136" s="622" t="s">
        <v>28</v>
      </c>
      <c r="B136" s="575" t="s">
        <v>484</v>
      </c>
      <c r="C136" s="571">
        <f>+C109+C135</f>
        <v>58048685</v>
      </c>
    </row>
    <row r="137" spans="1:3" ht="15" customHeight="1" thickBot="1" x14ac:dyDescent="0.25">
      <c r="C137" s="352"/>
    </row>
    <row r="138" spans="1:3" ht="15" customHeight="1" thickBot="1" x14ac:dyDescent="0.25">
      <c r="A138" s="244" t="s">
        <v>527</v>
      </c>
      <c r="B138" s="245"/>
      <c r="C138" s="125">
        <v>6</v>
      </c>
    </row>
    <row r="139" spans="1:3" ht="15" customHeight="1" thickBot="1" x14ac:dyDescent="0.25">
      <c r="A139" s="244" t="s">
        <v>208</v>
      </c>
      <c r="B139" s="245"/>
      <c r="C139" s="125">
        <v>0</v>
      </c>
    </row>
    <row r="140" spans="1:3" ht="15" customHeight="1" x14ac:dyDescent="0.2">
      <c r="C140" s="352"/>
    </row>
  </sheetData>
  <sheetProtection selectLockedCells="1" selectUnlockedCells="1"/>
  <phoneticPr fontId="30" type="noConversion"/>
  <printOptions horizontalCentered="1"/>
  <pageMargins left="0.78740157480314965" right="0.78740157480314965" top="0.39370078740157483" bottom="0.39370078740157483" header="0.78740157480314965" footer="0.78740157480314965"/>
  <pageSetup paperSize="9" scale="90" orientation="portrait" verticalDpi="300" r:id="rId1"/>
  <headerFooter alignWithMargins="0">
    <oddFooter>&amp;P. oldal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92D050"/>
  </sheetPr>
  <dimension ref="A1:C140"/>
  <sheetViews>
    <sheetView zoomScale="145" zoomScaleNormal="145" workbookViewId="0">
      <selection activeCell="I106" sqref="I106"/>
    </sheetView>
  </sheetViews>
  <sheetFormatPr defaultColWidth="9.33203125" defaultRowHeight="12.75" x14ac:dyDescent="0.2"/>
  <cols>
    <col min="1" max="1" width="13.1640625" style="243" customWidth="1"/>
    <col min="2" max="2" width="60.1640625" style="3" customWidth="1"/>
    <col min="3" max="3" width="17.1640625" style="3" customWidth="1"/>
    <col min="4" max="16384" width="9.33203125" style="3"/>
  </cols>
  <sheetData>
    <row r="1" spans="1:3" s="2" customFormat="1" ht="21" customHeight="1" thickBot="1" x14ac:dyDescent="0.25">
      <c r="A1" s="224"/>
      <c r="B1" s="225"/>
      <c r="C1" s="429" t="str">
        <f>+CONCATENATE("9.3.1. melléklet a .../",LEFT(ÖSSZEFÜGGÉSEK!A5,4),". (…………..) önkormányzati rendelethez")</f>
        <v>9.3.1. melléklet a .../2024. (…………..) önkormányzati rendelethez</v>
      </c>
    </row>
    <row r="2" spans="1:3" s="93" customFormat="1" ht="34.5" customHeight="1" x14ac:dyDescent="0.2">
      <c r="A2" s="382" t="s">
        <v>206</v>
      </c>
      <c r="B2" s="339" t="s">
        <v>633</v>
      </c>
      <c r="C2" s="353" t="s">
        <v>61</v>
      </c>
    </row>
    <row r="3" spans="1:3" s="93" customFormat="1" ht="24.75" thickBot="1" x14ac:dyDescent="0.25">
      <c r="A3" s="423" t="s">
        <v>205</v>
      </c>
      <c r="B3" s="340" t="s">
        <v>427</v>
      </c>
      <c r="C3" s="354" t="s">
        <v>53</v>
      </c>
    </row>
    <row r="4" spans="1:3" s="94" customFormat="1" ht="15.95" customHeight="1" thickBot="1" x14ac:dyDescent="0.3">
      <c r="A4" s="227"/>
      <c r="B4" s="227"/>
      <c r="C4" s="4" t="s">
        <v>623</v>
      </c>
    </row>
    <row r="5" spans="1:3" ht="15" customHeight="1" thickBot="1" x14ac:dyDescent="0.25">
      <c r="A5" s="602" t="s">
        <v>207</v>
      </c>
      <c r="B5" s="611" t="s">
        <v>55</v>
      </c>
      <c r="C5" s="612" t="s">
        <v>56</v>
      </c>
    </row>
    <row r="6" spans="1:3" s="74" customFormat="1" ht="15" customHeight="1" thickBot="1" x14ac:dyDescent="0.25">
      <c r="A6" s="613" t="s">
        <v>499</v>
      </c>
      <c r="B6" s="614" t="s">
        <v>500</v>
      </c>
      <c r="C6" s="615" t="s">
        <v>501</v>
      </c>
    </row>
    <row r="7" spans="1:3" s="74" customFormat="1" ht="15" customHeight="1" thickBot="1" x14ac:dyDescent="0.25">
      <c r="A7" s="616"/>
      <c r="B7" s="617" t="s">
        <v>57</v>
      </c>
      <c r="C7" s="618"/>
    </row>
    <row r="8" spans="1:3" s="97" customFormat="1" ht="15" customHeight="1" thickBot="1" x14ac:dyDescent="0.25">
      <c r="A8" s="503" t="s">
        <v>18</v>
      </c>
      <c r="B8" s="510" t="s">
        <v>253</v>
      </c>
      <c r="C8" s="511">
        <f>+C9+C10+C11+C12+C13+C14</f>
        <v>0</v>
      </c>
    </row>
    <row r="9" spans="1:3" s="97" customFormat="1" ht="15" customHeight="1" x14ac:dyDescent="0.2">
      <c r="A9" s="589" t="s">
        <v>99</v>
      </c>
      <c r="B9" s="513" t="s">
        <v>254</v>
      </c>
      <c r="C9" s="514"/>
    </row>
    <row r="10" spans="1:3" s="97" customFormat="1" ht="15" customHeight="1" x14ac:dyDescent="0.2">
      <c r="A10" s="590" t="s">
        <v>100</v>
      </c>
      <c r="B10" s="516" t="s">
        <v>255</v>
      </c>
      <c r="C10" s="517"/>
    </row>
    <row r="11" spans="1:3" s="97" customFormat="1" ht="15" customHeight="1" x14ac:dyDescent="0.2">
      <c r="A11" s="590" t="s">
        <v>101</v>
      </c>
      <c r="B11" s="516" t="s">
        <v>256</v>
      </c>
      <c r="C11" s="517"/>
    </row>
    <row r="12" spans="1:3" s="97" customFormat="1" ht="15" customHeight="1" x14ac:dyDescent="0.2">
      <c r="A12" s="590" t="s">
        <v>102</v>
      </c>
      <c r="B12" s="516" t="s">
        <v>257</v>
      </c>
      <c r="C12" s="517"/>
    </row>
    <row r="13" spans="1:3" s="97" customFormat="1" ht="15" customHeight="1" x14ac:dyDescent="0.2">
      <c r="A13" s="590" t="s">
        <v>150</v>
      </c>
      <c r="B13" s="516" t="s">
        <v>513</v>
      </c>
      <c r="C13" s="517"/>
    </row>
    <row r="14" spans="1:3" s="97" customFormat="1" ht="15" customHeight="1" thickBot="1" x14ac:dyDescent="0.25">
      <c r="A14" s="592" t="s">
        <v>103</v>
      </c>
      <c r="B14" s="523" t="s">
        <v>442</v>
      </c>
      <c r="C14" s="517"/>
    </row>
    <row r="15" spans="1:3" s="97" customFormat="1" ht="15" customHeight="1" thickBot="1" x14ac:dyDescent="0.25">
      <c r="A15" s="503" t="s">
        <v>19</v>
      </c>
      <c r="B15" s="668" t="s">
        <v>258</v>
      </c>
      <c r="C15" s="511">
        <f>+C16+C17+C18+C19+C20</f>
        <v>0</v>
      </c>
    </row>
    <row r="16" spans="1:3" s="97" customFormat="1" ht="15" customHeight="1" x14ac:dyDescent="0.2">
      <c r="A16" s="589" t="s">
        <v>105</v>
      </c>
      <c r="B16" s="513" t="s">
        <v>259</v>
      </c>
      <c r="C16" s="514"/>
    </row>
    <row r="17" spans="1:3" s="591" customFormat="1" ht="15" customHeight="1" x14ac:dyDescent="0.2">
      <c r="A17" s="590" t="s">
        <v>106</v>
      </c>
      <c r="B17" s="516" t="s">
        <v>260</v>
      </c>
      <c r="C17" s="517"/>
    </row>
    <row r="18" spans="1:3" s="591" customFormat="1" ht="15" customHeight="1" x14ac:dyDescent="0.2">
      <c r="A18" s="590" t="s">
        <v>107</v>
      </c>
      <c r="B18" s="516" t="s">
        <v>432</v>
      </c>
      <c r="C18" s="517"/>
    </row>
    <row r="19" spans="1:3" s="591" customFormat="1" ht="15" customHeight="1" x14ac:dyDescent="0.2">
      <c r="A19" s="590" t="s">
        <v>108</v>
      </c>
      <c r="B19" s="516" t="s">
        <v>433</v>
      </c>
      <c r="C19" s="517"/>
    </row>
    <row r="20" spans="1:3" s="97" customFormat="1" ht="15" customHeight="1" x14ac:dyDescent="0.2">
      <c r="A20" s="590" t="s">
        <v>109</v>
      </c>
      <c r="B20" s="516" t="s">
        <v>261</v>
      </c>
      <c r="C20" s="517"/>
    </row>
    <row r="21" spans="1:3" s="591" customFormat="1" ht="15" customHeight="1" thickBot="1" x14ac:dyDescent="0.25">
      <c r="A21" s="592" t="s">
        <v>118</v>
      </c>
      <c r="B21" s="523" t="s">
        <v>262</v>
      </c>
      <c r="C21" s="522"/>
    </row>
    <row r="22" spans="1:3" s="591" customFormat="1" ht="22.5" customHeight="1" thickBot="1" x14ac:dyDescent="0.25">
      <c r="A22" s="503" t="s">
        <v>20</v>
      </c>
      <c r="B22" s="510" t="s">
        <v>263</v>
      </c>
      <c r="C22" s="511">
        <f>+C23+C24+C25+C26+C27</f>
        <v>0</v>
      </c>
    </row>
    <row r="23" spans="1:3" s="591" customFormat="1" ht="15" customHeight="1" x14ac:dyDescent="0.2">
      <c r="A23" s="589" t="s">
        <v>88</v>
      </c>
      <c r="B23" s="513" t="s">
        <v>264</v>
      </c>
      <c r="C23" s="514"/>
    </row>
    <row r="24" spans="1:3" s="591" customFormat="1" ht="15" customHeight="1" x14ac:dyDescent="0.2">
      <c r="A24" s="590" t="s">
        <v>89</v>
      </c>
      <c r="B24" s="516" t="s">
        <v>265</v>
      </c>
      <c r="C24" s="517"/>
    </row>
    <row r="25" spans="1:3" s="591" customFormat="1" ht="15" customHeight="1" x14ac:dyDescent="0.2">
      <c r="A25" s="590" t="s">
        <v>90</v>
      </c>
      <c r="B25" s="516" t="s">
        <v>434</v>
      </c>
      <c r="C25" s="517"/>
    </row>
    <row r="26" spans="1:3" s="591" customFormat="1" ht="15" customHeight="1" x14ac:dyDescent="0.2">
      <c r="A26" s="590" t="s">
        <v>91</v>
      </c>
      <c r="B26" s="516" t="s">
        <v>435</v>
      </c>
      <c r="C26" s="517"/>
    </row>
    <row r="27" spans="1:3" s="591" customFormat="1" ht="15" customHeight="1" x14ac:dyDescent="0.2">
      <c r="A27" s="590" t="s">
        <v>173</v>
      </c>
      <c r="B27" s="516" t="s">
        <v>266</v>
      </c>
      <c r="C27" s="517"/>
    </row>
    <row r="28" spans="1:3" s="591" customFormat="1" ht="15" customHeight="1" thickBot="1" x14ac:dyDescent="0.25">
      <c r="A28" s="592" t="s">
        <v>174</v>
      </c>
      <c r="B28" s="523" t="s">
        <v>267</v>
      </c>
      <c r="C28" s="522"/>
    </row>
    <row r="29" spans="1:3" s="591" customFormat="1" ht="15" customHeight="1" thickBot="1" x14ac:dyDescent="0.25">
      <c r="A29" s="503" t="s">
        <v>175</v>
      </c>
      <c r="B29" s="510" t="s">
        <v>268</v>
      </c>
      <c r="C29" s="524">
        <f>+C30+C34+C35+C36</f>
        <v>0</v>
      </c>
    </row>
    <row r="30" spans="1:3" s="591" customFormat="1" ht="15" customHeight="1" x14ac:dyDescent="0.2">
      <c r="A30" s="589" t="s">
        <v>269</v>
      </c>
      <c r="B30" s="513" t="s">
        <v>514</v>
      </c>
      <c r="C30" s="525">
        <f>+C31+C32+C33</f>
        <v>0</v>
      </c>
    </row>
    <row r="31" spans="1:3" s="591" customFormat="1" ht="15" customHeight="1" x14ac:dyDescent="0.2">
      <c r="A31" s="590" t="s">
        <v>270</v>
      </c>
      <c r="B31" s="516" t="s">
        <v>275</v>
      </c>
      <c r="C31" s="517"/>
    </row>
    <row r="32" spans="1:3" s="591" customFormat="1" ht="15" customHeight="1" x14ac:dyDescent="0.2">
      <c r="A32" s="590" t="s">
        <v>271</v>
      </c>
      <c r="B32" s="516" t="s">
        <v>276</v>
      </c>
      <c r="C32" s="517"/>
    </row>
    <row r="33" spans="1:3" s="591" customFormat="1" ht="15" customHeight="1" x14ac:dyDescent="0.2">
      <c r="A33" s="590" t="s">
        <v>446</v>
      </c>
      <c r="B33" s="526" t="s">
        <v>447</v>
      </c>
      <c r="C33" s="517"/>
    </row>
    <row r="34" spans="1:3" s="97" customFormat="1" ht="15" customHeight="1" x14ac:dyDescent="0.2">
      <c r="A34" s="590" t="s">
        <v>272</v>
      </c>
      <c r="B34" s="516" t="s">
        <v>277</v>
      </c>
      <c r="C34" s="517"/>
    </row>
    <row r="35" spans="1:3" s="97" customFormat="1" ht="15" customHeight="1" x14ac:dyDescent="0.2">
      <c r="A35" s="590" t="s">
        <v>273</v>
      </c>
      <c r="B35" s="516" t="s">
        <v>278</v>
      </c>
      <c r="C35" s="517"/>
    </row>
    <row r="36" spans="1:3" s="97" customFormat="1" ht="15" customHeight="1" thickBot="1" x14ac:dyDescent="0.25">
      <c r="A36" s="592" t="s">
        <v>274</v>
      </c>
      <c r="B36" s="523" t="s">
        <v>279</v>
      </c>
      <c r="C36" s="522"/>
    </row>
    <row r="37" spans="1:3" s="97" customFormat="1" ht="15" customHeight="1" thickBot="1" x14ac:dyDescent="0.25">
      <c r="A37" s="503" t="s">
        <v>22</v>
      </c>
      <c r="B37" s="510" t="s">
        <v>443</v>
      </c>
      <c r="C37" s="511">
        <f>SUM(C38:C48)</f>
        <v>0</v>
      </c>
    </row>
    <row r="38" spans="1:3" s="97" customFormat="1" ht="15" customHeight="1" x14ac:dyDescent="0.2">
      <c r="A38" s="589" t="s">
        <v>92</v>
      </c>
      <c r="B38" s="513" t="s">
        <v>282</v>
      </c>
      <c r="C38" s="514"/>
    </row>
    <row r="39" spans="1:3" s="97" customFormat="1" ht="15" customHeight="1" x14ac:dyDescent="0.2">
      <c r="A39" s="590" t="s">
        <v>93</v>
      </c>
      <c r="B39" s="516" t="s">
        <v>283</v>
      </c>
      <c r="C39" s="517"/>
    </row>
    <row r="40" spans="1:3" s="591" customFormat="1" ht="15" customHeight="1" x14ac:dyDescent="0.2">
      <c r="A40" s="590" t="s">
        <v>94</v>
      </c>
      <c r="B40" s="516" t="s">
        <v>284</v>
      </c>
      <c r="C40" s="517"/>
    </row>
    <row r="41" spans="1:3" s="591" customFormat="1" ht="15" customHeight="1" x14ac:dyDescent="0.2">
      <c r="A41" s="590" t="s">
        <v>177</v>
      </c>
      <c r="B41" s="516" t="s">
        <v>285</v>
      </c>
      <c r="C41" s="517"/>
    </row>
    <row r="42" spans="1:3" s="591" customFormat="1" ht="15" customHeight="1" x14ac:dyDescent="0.2">
      <c r="A42" s="590" t="s">
        <v>178</v>
      </c>
      <c r="B42" s="516" t="s">
        <v>641</v>
      </c>
      <c r="C42" s="517">
        <f>'13. melléklet'!C42</f>
        <v>0</v>
      </c>
    </row>
    <row r="43" spans="1:3" ht="15" customHeight="1" x14ac:dyDescent="0.2">
      <c r="A43" s="590" t="s">
        <v>179</v>
      </c>
      <c r="B43" s="516" t="s">
        <v>287</v>
      </c>
      <c r="C43" s="517"/>
    </row>
    <row r="44" spans="1:3" s="74" customFormat="1" ht="15" customHeight="1" x14ac:dyDescent="0.2">
      <c r="A44" s="590" t="s">
        <v>180</v>
      </c>
      <c r="B44" s="516" t="s">
        <v>288</v>
      </c>
      <c r="C44" s="517"/>
    </row>
    <row r="45" spans="1:3" s="97" customFormat="1" ht="15" customHeight="1" x14ac:dyDescent="0.2">
      <c r="A45" s="590" t="s">
        <v>181</v>
      </c>
      <c r="B45" s="516" t="s">
        <v>289</v>
      </c>
      <c r="C45" s="517">
        <f>'13. melléklet'!C45</f>
        <v>0</v>
      </c>
    </row>
    <row r="46" spans="1:3" ht="15" customHeight="1" x14ac:dyDescent="0.2">
      <c r="A46" s="590" t="s">
        <v>280</v>
      </c>
      <c r="B46" s="516" t="s">
        <v>290</v>
      </c>
      <c r="C46" s="619"/>
    </row>
    <row r="47" spans="1:3" ht="15" customHeight="1" x14ac:dyDescent="0.2">
      <c r="A47" s="592" t="s">
        <v>281</v>
      </c>
      <c r="B47" s="523" t="s">
        <v>445</v>
      </c>
      <c r="C47" s="620"/>
    </row>
    <row r="48" spans="1:3" ht="15" customHeight="1" thickBot="1" x14ac:dyDescent="0.25">
      <c r="A48" s="592" t="s">
        <v>444</v>
      </c>
      <c r="B48" s="523" t="s">
        <v>291</v>
      </c>
      <c r="C48" s="620"/>
    </row>
    <row r="49" spans="1:3" ht="15" customHeight="1" thickBot="1" x14ac:dyDescent="0.25">
      <c r="A49" s="503" t="s">
        <v>23</v>
      </c>
      <c r="B49" s="510" t="s">
        <v>292</v>
      </c>
      <c r="C49" s="511">
        <f>SUM(C50:C54)</f>
        <v>0</v>
      </c>
    </row>
    <row r="50" spans="1:3" ht="15" customHeight="1" x14ac:dyDescent="0.2">
      <c r="A50" s="589" t="s">
        <v>95</v>
      </c>
      <c r="B50" s="513" t="s">
        <v>296</v>
      </c>
      <c r="C50" s="621"/>
    </row>
    <row r="51" spans="1:3" ht="15" customHeight="1" x14ac:dyDescent="0.2">
      <c r="A51" s="590" t="s">
        <v>96</v>
      </c>
      <c r="B51" s="516" t="s">
        <v>297</v>
      </c>
      <c r="C51" s="619"/>
    </row>
    <row r="52" spans="1:3" s="97" customFormat="1" ht="15" customHeight="1" x14ac:dyDescent="0.2">
      <c r="A52" s="590" t="s">
        <v>293</v>
      </c>
      <c r="B52" s="516" t="s">
        <v>298</v>
      </c>
      <c r="C52" s="619"/>
    </row>
    <row r="53" spans="1:3" ht="15" customHeight="1" x14ac:dyDescent="0.2">
      <c r="A53" s="590" t="s">
        <v>294</v>
      </c>
      <c r="B53" s="516" t="s">
        <v>299</v>
      </c>
      <c r="C53" s="619"/>
    </row>
    <row r="54" spans="1:3" ht="15" customHeight="1" thickBot="1" x14ac:dyDescent="0.25">
      <c r="A54" s="592" t="s">
        <v>295</v>
      </c>
      <c r="B54" s="523" t="s">
        <v>300</v>
      </c>
      <c r="C54" s="620"/>
    </row>
    <row r="55" spans="1:3" ht="15" customHeight="1" thickBot="1" x14ac:dyDescent="0.25">
      <c r="A55" s="503" t="s">
        <v>182</v>
      </c>
      <c r="B55" s="510" t="s">
        <v>301</v>
      </c>
      <c r="C55" s="511">
        <f>SUM(C56:C58)</f>
        <v>0</v>
      </c>
    </row>
    <row r="56" spans="1:3" ht="15" customHeight="1" x14ac:dyDescent="0.2">
      <c r="A56" s="589" t="s">
        <v>97</v>
      </c>
      <c r="B56" s="513" t="s">
        <v>302</v>
      </c>
      <c r="C56" s="514"/>
    </row>
    <row r="57" spans="1:3" ht="15" customHeight="1" x14ac:dyDescent="0.2">
      <c r="A57" s="590" t="s">
        <v>98</v>
      </c>
      <c r="B57" s="516" t="s">
        <v>436</v>
      </c>
      <c r="C57" s="517"/>
    </row>
    <row r="58" spans="1:3" ht="15" customHeight="1" x14ac:dyDescent="0.2">
      <c r="A58" s="590" t="s">
        <v>305</v>
      </c>
      <c r="B58" s="516" t="s">
        <v>303</v>
      </c>
      <c r="C58" s="517">
        <f>'13. melléklet'!C58</f>
        <v>0</v>
      </c>
    </row>
    <row r="59" spans="1:3" ht="15" customHeight="1" thickBot="1" x14ac:dyDescent="0.25">
      <c r="A59" s="592" t="s">
        <v>306</v>
      </c>
      <c r="B59" s="523" t="s">
        <v>304</v>
      </c>
      <c r="C59" s="522"/>
    </row>
    <row r="60" spans="1:3" ht="15" customHeight="1" thickBot="1" x14ac:dyDescent="0.25">
      <c r="A60" s="503" t="s">
        <v>25</v>
      </c>
      <c r="B60" s="521" t="s">
        <v>307</v>
      </c>
      <c r="C60" s="511">
        <f>SUM(C61:C63)</f>
        <v>0</v>
      </c>
    </row>
    <row r="61" spans="1:3" ht="15" customHeight="1" x14ac:dyDescent="0.2">
      <c r="A61" s="589" t="s">
        <v>183</v>
      </c>
      <c r="B61" s="669" t="s">
        <v>603</v>
      </c>
      <c r="C61" s="619"/>
    </row>
    <row r="62" spans="1:3" ht="15" customHeight="1" x14ac:dyDescent="0.2">
      <c r="A62" s="590" t="s">
        <v>184</v>
      </c>
      <c r="B62" s="516" t="s">
        <v>437</v>
      </c>
      <c r="C62" s="619"/>
    </row>
    <row r="63" spans="1:3" ht="15" customHeight="1" x14ac:dyDescent="0.2">
      <c r="A63" s="590" t="s">
        <v>229</v>
      </c>
      <c r="B63" s="516" t="s">
        <v>310</v>
      </c>
      <c r="C63" s="619"/>
    </row>
    <row r="64" spans="1:3" ht="15" customHeight="1" thickBot="1" x14ac:dyDescent="0.25">
      <c r="A64" s="592" t="s">
        <v>308</v>
      </c>
      <c r="B64" s="523" t="s">
        <v>311</v>
      </c>
      <c r="C64" s="619"/>
    </row>
    <row r="65" spans="1:3" ht="15" customHeight="1" thickBot="1" x14ac:dyDescent="0.25">
      <c r="A65" s="503" t="s">
        <v>26</v>
      </c>
      <c r="B65" s="510" t="s">
        <v>312</v>
      </c>
      <c r="C65" s="524">
        <f>+C8+C15+C22+C29+C37+C49+C55+C60</f>
        <v>0</v>
      </c>
    </row>
    <row r="66" spans="1:3" ht="15" customHeight="1" thickBot="1" x14ac:dyDescent="0.25">
      <c r="A66" s="593" t="s">
        <v>403</v>
      </c>
      <c r="B66" s="521" t="s">
        <v>314</v>
      </c>
      <c r="C66" s="511">
        <f>SUM(C67:C69)</f>
        <v>0</v>
      </c>
    </row>
    <row r="67" spans="1:3" ht="15" customHeight="1" x14ac:dyDescent="0.2">
      <c r="A67" s="589" t="s">
        <v>345</v>
      </c>
      <c r="B67" s="513" t="s">
        <v>315</v>
      </c>
      <c r="C67" s="619"/>
    </row>
    <row r="68" spans="1:3" ht="15" customHeight="1" x14ac:dyDescent="0.2">
      <c r="A68" s="590" t="s">
        <v>354</v>
      </c>
      <c r="B68" s="516" t="s">
        <v>316</v>
      </c>
      <c r="C68" s="619"/>
    </row>
    <row r="69" spans="1:3" ht="15" customHeight="1" thickBot="1" x14ac:dyDescent="0.25">
      <c r="A69" s="592" t="s">
        <v>355</v>
      </c>
      <c r="B69" s="594" t="s">
        <v>317</v>
      </c>
      <c r="C69" s="619"/>
    </row>
    <row r="70" spans="1:3" ht="15" customHeight="1" thickBot="1" x14ac:dyDescent="0.25">
      <c r="A70" s="593" t="s">
        <v>318</v>
      </c>
      <c r="B70" s="521" t="s">
        <v>319</v>
      </c>
      <c r="C70" s="511">
        <f>SUM(C71:C74)</f>
        <v>0</v>
      </c>
    </row>
    <row r="71" spans="1:3" ht="15" customHeight="1" x14ac:dyDescent="0.2">
      <c r="A71" s="589" t="s">
        <v>151</v>
      </c>
      <c r="B71" s="513" t="s">
        <v>320</v>
      </c>
      <c r="C71" s="619"/>
    </row>
    <row r="72" spans="1:3" ht="15" customHeight="1" x14ac:dyDescent="0.2">
      <c r="A72" s="590" t="s">
        <v>152</v>
      </c>
      <c r="B72" s="516" t="s">
        <v>321</v>
      </c>
      <c r="C72" s="619"/>
    </row>
    <row r="73" spans="1:3" ht="15" customHeight="1" x14ac:dyDescent="0.2">
      <c r="A73" s="590" t="s">
        <v>346</v>
      </c>
      <c r="B73" s="516" t="s">
        <v>322</v>
      </c>
      <c r="C73" s="619"/>
    </row>
    <row r="74" spans="1:3" ht="15" customHeight="1" thickBot="1" x14ac:dyDescent="0.25">
      <c r="A74" s="592" t="s">
        <v>347</v>
      </c>
      <c r="B74" s="523" t="s">
        <v>323</v>
      </c>
      <c r="C74" s="619"/>
    </row>
    <row r="75" spans="1:3" ht="15" customHeight="1" thickBot="1" x14ac:dyDescent="0.25">
      <c r="A75" s="593" t="s">
        <v>324</v>
      </c>
      <c r="B75" s="521" t="s">
        <v>325</v>
      </c>
      <c r="C75" s="511">
        <f>SUM(C76:C77)</f>
        <v>0</v>
      </c>
    </row>
    <row r="76" spans="1:3" ht="15" customHeight="1" x14ac:dyDescent="0.2">
      <c r="A76" s="589" t="s">
        <v>348</v>
      </c>
      <c r="B76" s="513" t="s">
        <v>326</v>
      </c>
      <c r="C76" s="619">
        <f>'13. melléklet'!C76</f>
        <v>0</v>
      </c>
    </row>
    <row r="77" spans="1:3" ht="15" customHeight="1" thickBot="1" x14ac:dyDescent="0.25">
      <c r="A77" s="592" t="s">
        <v>349</v>
      </c>
      <c r="B77" s="523" t="s">
        <v>327</v>
      </c>
      <c r="C77" s="619"/>
    </row>
    <row r="78" spans="1:3" ht="15" customHeight="1" thickBot="1" x14ac:dyDescent="0.25">
      <c r="A78" s="593" t="s">
        <v>328</v>
      </c>
      <c r="B78" s="521" t="s">
        <v>329</v>
      </c>
      <c r="C78" s="511">
        <f>SUM(C79:C82)</f>
        <v>58048685</v>
      </c>
    </row>
    <row r="79" spans="1:3" ht="15" customHeight="1" x14ac:dyDescent="0.2">
      <c r="A79" s="589" t="s">
        <v>350</v>
      </c>
      <c r="B79" s="513" t="s">
        <v>330</v>
      </c>
      <c r="C79" s="619"/>
    </row>
    <row r="80" spans="1:3" ht="15" customHeight="1" x14ac:dyDescent="0.2">
      <c r="A80" s="590" t="s">
        <v>351</v>
      </c>
      <c r="B80" s="516" t="s">
        <v>331</v>
      </c>
      <c r="C80" s="619"/>
    </row>
    <row r="81" spans="1:3" ht="15" customHeight="1" x14ac:dyDescent="0.2">
      <c r="A81" s="592" t="s">
        <v>352</v>
      </c>
      <c r="B81" s="523" t="s">
        <v>548</v>
      </c>
      <c r="C81" s="619">
        <f>'13. melléklet'!C81</f>
        <v>58048685</v>
      </c>
    </row>
    <row r="82" spans="1:3" ht="15" customHeight="1" thickBot="1" x14ac:dyDescent="0.25">
      <c r="A82" s="592" t="s">
        <v>555</v>
      </c>
      <c r="B82" s="523" t="s">
        <v>332</v>
      </c>
      <c r="C82" s="619"/>
    </row>
    <row r="83" spans="1:3" ht="15" customHeight="1" thickBot="1" x14ac:dyDescent="0.25">
      <c r="A83" s="593" t="s">
        <v>333</v>
      </c>
      <c r="B83" s="521" t="s">
        <v>353</v>
      </c>
      <c r="C83" s="511">
        <f>SUM(C84:C87)</f>
        <v>0</v>
      </c>
    </row>
    <row r="84" spans="1:3" ht="15" customHeight="1" x14ac:dyDescent="0.2">
      <c r="A84" s="595" t="s">
        <v>334</v>
      </c>
      <c r="B84" s="513" t="s">
        <v>335</v>
      </c>
      <c r="C84" s="619"/>
    </row>
    <row r="85" spans="1:3" ht="15" customHeight="1" x14ac:dyDescent="0.2">
      <c r="A85" s="596" t="s">
        <v>336</v>
      </c>
      <c r="B85" s="516" t="s">
        <v>337</v>
      </c>
      <c r="C85" s="619"/>
    </row>
    <row r="86" spans="1:3" ht="15" customHeight="1" x14ac:dyDescent="0.2">
      <c r="A86" s="596" t="s">
        <v>338</v>
      </c>
      <c r="B86" s="516" t="s">
        <v>339</v>
      </c>
      <c r="C86" s="619"/>
    </row>
    <row r="87" spans="1:3" ht="15" customHeight="1" thickBot="1" x14ac:dyDescent="0.25">
      <c r="A87" s="597" t="s">
        <v>340</v>
      </c>
      <c r="B87" s="523" t="s">
        <v>341</v>
      </c>
      <c r="C87" s="619"/>
    </row>
    <row r="88" spans="1:3" ht="15" customHeight="1" thickBot="1" x14ac:dyDescent="0.25">
      <c r="A88" s="593" t="s">
        <v>342</v>
      </c>
      <c r="B88" s="521" t="s">
        <v>487</v>
      </c>
      <c r="C88" s="536"/>
    </row>
    <row r="89" spans="1:3" ht="15" customHeight="1" thickBot="1" x14ac:dyDescent="0.25">
      <c r="A89" s="593" t="s">
        <v>515</v>
      </c>
      <c r="B89" s="521" t="s">
        <v>343</v>
      </c>
      <c r="C89" s="536"/>
    </row>
    <row r="90" spans="1:3" ht="15" customHeight="1" thickBot="1" x14ac:dyDescent="0.25">
      <c r="A90" s="593" t="s">
        <v>516</v>
      </c>
      <c r="B90" s="670" t="s">
        <v>490</v>
      </c>
      <c r="C90" s="524">
        <f>+C66+C70+C75+C78+C83+C89+C88</f>
        <v>58048685</v>
      </c>
    </row>
    <row r="91" spans="1:3" ht="15" customHeight="1" thickBot="1" x14ac:dyDescent="0.25">
      <c r="A91" s="598" t="s">
        <v>517</v>
      </c>
      <c r="B91" s="539" t="s">
        <v>518</v>
      </c>
      <c r="C91" s="524">
        <f>+C65+C90</f>
        <v>58048685</v>
      </c>
    </row>
    <row r="92" spans="1:3" ht="15" customHeight="1" thickBot="1" x14ac:dyDescent="0.25">
      <c r="A92" s="599"/>
      <c r="B92" s="600"/>
      <c r="C92" s="601"/>
    </row>
    <row r="93" spans="1:3" ht="15" customHeight="1" thickBot="1" x14ac:dyDescent="0.25">
      <c r="A93" s="602"/>
      <c r="B93" s="603" t="s">
        <v>58</v>
      </c>
      <c r="C93" s="604"/>
    </row>
    <row r="94" spans="1:3" ht="15" customHeight="1" thickBot="1" x14ac:dyDescent="0.25">
      <c r="A94" s="506" t="s">
        <v>18</v>
      </c>
      <c r="B94" s="544" t="s">
        <v>600</v>
      </c>
      <c r="C94" s="545">
        <f>+C95+C96+C97+C98+C99+C100</f>
        <v>58048685</v>
      </c>
    </row>
    <row r="95" spans="1:3" ht="15" customHeight="1" x14ac:dyDescent="0.2">
      <c r="A95" s="605" t="s">
        <v>99</v>
      </c>
      <c r="B95" s="547" t="s">
        <v>49</v>
      </c>
      <c r="C95" s="548">
        <f>'13. melléklet'!C95</f>
        <v>45544736</v>
      </c>
    </row>
    <row r="96" spans="1:3" ht="15" customHeight="1" x14ac:dyDescent="0.2">
      <c r="A96" s="590" t="s">
        <v>100</v>
      </c>
      <c r="B96" s="549" t="s">
        <v>185</v>
      </c>
      <c r="C96" s="517">
        <f>'13. melléklet'!C96</f>
        <v>5953737</v>
      </c>
    </row>
    <row r="97" spans="1:3" ht="15" customHeight="1" x14ac:dyDescent="0.2">
      <c r="A97" s="590" t="s">
        <v>101</v>
      </c>
      <c r="B97" s="549" t="s">
        <v>141</v>
      </c>
      <c r="C97" s="522">
        <f>'13. melléklet'!C97</f>
        <v>6550212</v>
      </c>
    </row>
    <row r="98" spans="1:3" ht="15" customHeight="1" x14ac:dyDescent="0.2">
      <c r="A98" s="590" t="s">
        <v>102</v>
      </c>
      <c r="B98" s="550" t="s">
        <v>186</v>
      </c>
      <c r="C98" s="522">
        <f>'13. melléklet'!C98</f>
        <v>0</v>
      </c>
    </row>
    <row r="99" spans="1:3" ht="15" customHeight="1" x14ac:dyDescent="0.2">
      <c r="A99" s="590" t="s">
        <v>113</v>
      </c>
      <c r="B99" s="551" t="s">
        <v>187</v>
      </c>
      <c r="C99" s="522">
        <f>'13. melléklet'!C99</f>
        <v>0</v>
      </c>
    </row>
    <row r="100" spans="1:3" ht="15" customHeight="1" x14ac:dyDescent="0.2">
      <c r="A100" s="590" t="s">
        <v>357</v>
      </c>
      <c r="B100" s="550" t="s">
        <v>50</v>
      </c>
      <c r="C100" s="517"/>
    </row>
    <row r="101" spans="1:3" ht="15" customHeight="1" x14ac:dyDescent="0.2">
      <c r="A101" s="592" t="s">
        <v>358</v>
      </c>
      <c r="B101" s="549" t="s">
        <v>520</v>
      </c>
      <c r="C101" s="522"/>
    </row>
    <row r="102" spans="1:3" ht="15" customHeight="1" thickBot="1" x14ac:dyDescent="0.25">
      <c r="A102" s="607" t="s">
        <v>450</v>
      </c>
      <c r="B102" s="608" t="s">
        <v>521</v>
      </c>
      <c r="C102" s="558"/>
    </row>
    <row r="103" spans="1:3" ht="15" customHeight="1" thickBot="1" x14ac:dyDescent="0.25">
      <c r="A103" s="503" t="s">
        <v>19</v>
      </c>
      <c r="B103" s="577" t="s">
        <v>594</v>
      </c>
      <c r="C103" s="511">
        <f>+C104+C106+C108</f>
        <v>0</v>
      </c>
    </row>
    <row r="104" spans="1:3" ht="15" customHeight="1" x14ac:dyDescent="0.2">
      <c r="A104" s="589" t="s">
        <v>105</v>
      </c>
      <c r="B104" s="549" t="s">
        <v>227</v>
      </c>
      <c r="C104" s="514"/>
    </row>
    <row r="105" spans="1:3" ht="15" customHeight="1" x14ac:dyDescent="0.2">
      <c r="A105" s="589" t="s">
        <v>106</v>
      </c>
      <c r="B105" s="562" t="s">
        <v>372</v>
      </c>
      <c r="C105" s="514"/>
    </row>
    <row r="106" spans="1:3" ht="15" customHeight="1" x14ac:dyDescent="0.2">
      <c r="A106" s="589" t="s">
        <v>107</v>
      </c>
      <c r="B106" s="562" t="s">
        <v>189</v>
      </c>
      <c r="C106" s="517"/>
    </row>
    <row r="107" spans="1:3" ht="15" customHeight="1" x14ac:dyDescent="0.2">
      <c r="A107" s="589" t="s">
        <v>108</v>
      </c>
      <c r="B107" s="562" t="s">
        <v>373</v>
      </c>
      <c r="C107" s="563"/>
    </row>
    <row r="108" spans="1:3" ht="15" customHeight="1" thickBot="1" x14ac:dyDescent="0.25">
      <c r="A108" s="589" t="s">
        <v>109</v>
      </c>
      <c r="B108" s="520" t="s">
        <v>230</v>
      </c>
      <c r="C108" s="563"/>
    </row>
    <row r="109" spans="1:3" ht="15" customHeight="1" thickBot="1" x14ac:dyDescent="0.25">
      <c r="A109" s="503" t="s">
        <v>20</v>
      </c>
      <c r="B109" s="566" t="s">
        <v>460</v>
      </c>
      <c r="C109" s="511">
        <f>+C94+C103</f>
        <v>58048685</v>
      </c>
    </row>
    <row r="110" spans="1:3" ht="15" customHeight="1" thickBot="1" x14ac:dyDescent="0.25">
      <c r="A110" s="503" t="s">
        <v>21</v>
      </c>
      <c r="B110" s="671" t="s">
        <v>461</v>
      </c>
      <c r="C110" s="511">
        <f>+C111+C112+C113</f>
        <v>0</v>
      </c>
    </row>
    <row r="111" spans="1:3" ht="15" customHeight="1" x14ac:dyDescent="0.2">
      <c r="A111" s="589" t="s">
        <v>269</v>
      </c>
      <c r="B111" s="567" t="s">
        <v>525</v>
      </c>
      <c r="C111" s="563"/>
    </row>
    <row r="112" spans="1:3" ht="15" customHeight="1" x14ac:dyDescent="0.2">
      <c r="A112" s="589" t="s">
        <v>272</v>
      </c>
      <c r="B112" s="667" t="s">
        <v>469</v>
      </c>
      <c r="C112" s="563"/>
    </row>
    <row r="113" spans="1:3" ht="15" customHeight="1" thickBot="1" x14ac:dyDescent="0.25">
      <c r="A113" s="606" t="s">
        <v>273</v>
      </c>
      <c r="B113" s="568" t="s">
        <v>524</v>
      </c>
      <c r="C113" s="563"/>
    </row>
    <row r="114" spans="1:3" ht="15" customHeight="1" thickBot="1" x14ac:dyDescent="0.25">
      <c r="A114" s="503" t="s">
        <v>22</v>
      </c>
      <c r="B114" s="566" t="s">
        <v>462</v>
      </c>
      <c r="C114" s="511">
        <f>+C115+C116+C117+C118+C119+C120</f>
        <v>0</v>
      </c>
    </row>
    <row r="115" spans="1:3" ht="15" customHeight="1" x14ac:dyDescent="0.2">
      <c r="A115" s="589" t="s">
        <v>92</v>
      </c>
      <c r="B115" s="567" t="s">
        <v>471</v>
      </c>
      <c r="C115" s="563"/>
    </row>
    <row r="116" spans="1:3" ht="15" customHeight="1" x14ac:dyDescent="0.2">
      <c r="A116" s="589" t="s">
        <v>93</v>
      </c>
      <c r="B116" s="567" t="s">
        <v>463</v>
      </c>
      <c r="C116" s="563"/>
    </row>
    <row r="117" spans="1:3" ht="15" customHeight="1" x14ac:dyDescent="0.2">
      <c r="A117" s="589" t="s">
        <v>94</v>
      </c>
      <c r="B117" s="567" t="s">
        <v>464</v>
      </c>
      <c r="C117" s="563"/>
    </row>
    <row r="118" spans="1:3" ht="15" customHeight="1" x14ac:dyDescent="0.2">
      <c r="A118" s="589" t="s">
        <v>177</v>
      </c>
      <c r="B118" s="567" t="s">
        <v>523</v>
      </c>
      <c r="C118" s="563"/>
    </row>
    <row r="119" spans="1:3" ht="15" customHeight="1" x14ac:dyDescent="0.2">
      <c r="A119" s="589" t="s">
        <v>178</v>
      </c>
      <c r="B119" s="567" t="s">
        <v>466</v>
      </c>
      <c r="C119" s="563"/>
    </row>
    <row r="120" spans="1:3" ht="15" customHeight="1" thickBot="1" x14ac:dyDescent="0.25">
      <c r="A120" s="606" t="s">
        <v>179</v>
      </c>
      <c r="B120" s="568" t="s">
        <v>467</v>
      </c>
      <c r="C120" s="563"/>
    </row>
    <row r="121" spans="1:3" ht="15" customHeight="1" thickBot="1" x14ac:dyDescent="0.25">
      <c r="A121" s="503" t="s">
        <v>23</v>
      </c>
      <c r="B121" s="566" t="s">
        <v>549</v>
      </c>
      <c r="C121" s="524">
        <f>+C122+C123+C125+C126+C124</f>
        <v>0</v>
      </c>
    </row>
    <row r="122" spans="1:3" ht="15" customHeight="1" x14ac:dyDescent="0.2">
      <c r="A122" s="589" t="s">
        <v>95</v>
      </c>
      <c r="B122" s="567" t="s">
        <v>379</v>
      </c>
      <c r="C122" s="563"/>
    </row>
    <row r="123" spans="1:3" ht="15" customHeight="1" x14ac:dyDescent="0.2">
      <c r="A123" s="589" t="s">
        <v>96</v>
      </c>
      <c r="B123" s="567" t="s">
        <v>380</v>
      </c>
      <c r="C123" s="563"/>
    </row>
    <row r="124" spans="1:3" ht="15" customHeight="1" x14ac:dyDescent="0.2">
      <c r="A124" s="589" t="s">
        <v>293</v>
      </c>
      <c r="B124" s="567" t="s">
        <v>548</v>
      </c>
      <c r="C124" s="563"/>
    </row>
    <row r="125" spans="1:3" ht="15" customHeight="1" x14ac:dyDescent="0.2">
      <c r="A125" s="589" t="s">
        <v>294</v>
      </c>
      <c r="B125" s="567" t="s">
        <v>476</v>
      </c>
      <c r="C125" s="563"/>
    </row>
    <row r="126" spans="1:3" ht="15" customHeight="1" thickBot="1" x14ac:dyDescent="0.25">
      <c r="A126" s="606" t="s">
        <v>295</v>
      </c>
      <c r="B126" s="568" t="s">
        <v>399</v>
      </c>
      <c r="C126" s="563"/>
    </row>
    <row r="127" spans="1:3" ht="15" customHeight="1" thickBot="1" x14ac:dyDescent="0.25">
      <c r="A127" s="503" t="s">
        <v>24</v>
      </c>
      <c r="B127" s="566" t="s">
        <v>477</v>
      </c>
      <c r="C127" s="569">
        <f>+C128+C129+C130+C131+C132</f>
        <v>0</v>
      </c>
    </row>
    <row r="128" spans="1:3" ht="15" customHeight="1" x14ac:dyDescent="0.2">
      <c r="A128" s="589" t="s">
        <v>97</v>
      </c>
      <c r="B128" s="567" t="s">
        <v>472</v>
      </c>
      <c r="C128" s="563"/>
    </row>
    <row r="129" spans="1:3" ht="15" customHeight="1" x14ac:dyDescent="0.2">
      <c r="A129" s="589" t="s">
        <v>98</v>
      </c>
      <c r="B129" s="567" t="s">
        <v>479</v>
      </c>
      <c r="C129" s="563"/>
    </row>
    <row r="130" spans="1:3" ht="15" customHeight="1" x14ac:dyDescent="0.2">
      <c r="A130" s="589" t="s">
        <v>305</v>
      </c>
      <c r="B130" s="567" t="s">
        <v>474</v>
      </c>
      <c r="C130" s="563"/>
    </row>
    <row r="131" spans="1:3" ht="15" customHeight="1" x14ac:dyDescent="0.2">
      <c r="A131" s="589" t="s">
        <v>306</v>
      </c>
      <c r="B131" s="667" t="s">
        <v>602</v>
      </c>
      <c r="C131" s="563"/>
    </row>
    <row r="132" spans="1:3" ht="15" customHeight="1" thickBot="1" x14ac:dyDescent="0.25">
      <c r="A132" s="606" t="s">
        <v>478</v>
      </c>
      <c r="B132" s="568" t="s">
        <v>481</v>
      </c>
      <c r="C132" s="565"/>
    </row>
    <row r="133" spans="1:3" ht="15" customHeight="1" thickBot="1" x14ac:dyDescent="0.25">
      <c r="A133" s="610" t="s">
        <v>25</v>
      </c>
      <c r="B133" s="566" t="s">
        <v>482</v>
      </c>
      <c r="C133" s="569"/>
    </row>
    <row r="134" spans="1:3" ht="15" customHeight="1" thickBot="1" x14ac:dyDescent="0.25">
      <c r="A134" s="610" t="s">
        <v>26</v>
      </c>
      <c r="B134" s="566" t="s">
        <v>483</v>
      </c>
      <c r="C134" s="569"/>
    </row>
    <row r="135" spans="1:3" ht="15" customHeight="1" thickBot="1" x14ac:dyDescent="0.25">
      <c r="A135" s="503" t="s">
        <v>27</v>
      </c>
      <c r="B135" s="566" t="s">
        <v>485</v>
      </c>
      <c r="C135" s="571">
        <f>+C110+C114+C121+C127+C133+C134</f>
        <v>0</v>
      </c>
    </row>
    <row r="136" spans="1:3" ht="15" customHeight="1" thickBot="1" x14ac:dyDescent="0.25">
      <c r="A136" s="622" t="s">
        <v>28</v>
      </c>
      <c r="B136" s="575" t="s">
        <v>484</v>
      </c>
      <c r="C136" s="571">
        <f>+C109+C135</f>
        <v>58048685</v>
      </c>
    </row>
    <row r="137" spans="1:3" ht="15" customHeight="1" thickBot="1" x14ac:dyDescent="0.25">
      <c r="C137" s="352"/>
    </row>
    <row r="138" spans="1:3" ht="15" customHeight="1" thickBot="1" x14ac:dyDescent="0.25">
      <c r="A138" s="244" t="s">
        <v>527</v>
      </c>
      <c r="B138" s="245"/>
      <c r="C138" s="125">
        <v>11</v>
      </c>
    </row>
    <row r="139" spans="1:3" ht="15" customHeight="1" thickBot="1" x14ac:dyDescent="0.25">
      <c r="A139" s="244" t="s">
        <v>208</v>
      </c>
      <c r="B139" s="245"/>
      <c r="C139" s="125">
        <v>0</v>
      </c>
    </row>
    <row r="140" spans="1:3" ht="15" customHeight="1" x14ac:dyDescent="0.2">
      <c r="C140" s="352"/>
    </row>
  </sheetData>
  <sheetProtection selectLockedCells="1" selectUnlockedCells="1"/>
  <phoneticPr fontId="30" type="noConversion"/>
  <printOptions horizontalCentered="1"/>
  <pageMargins left="0.23622047244094491" right="0.23622047244094491" top="0.59055118110236227" bottom="0.35433070866141736" header="0.31496062992125984" footer="0.31496062992125984"/>
  <pageSetup paperSize="9" scale="90" orientation="portrait" verticalDpi="300" r:id="rId1"/>
  <headerFooter alignWithMargins="0">
    <oddFooter>&amp;P. oldal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92D050"/>
  </sheetPr>
  <dimension ref="A1:C60"/>
  <sheetViews>
    <sheetView topLeftCell="B1" zoomScale="145" zoomScaleNormal="145" workbookViewId="0">
      <selection activeCell="B14" sqref="B14"/>
    </sheetView>
  </sheetViews>
  <sheetFormatPr defaultColWidth="9.33203125" defaultRowHeight="12.75" x14ac:dyDescent="0.2"/>
  <cols>
    <col min="1" max="1" width="13.83203125" style="243" customWidth="1"/>
    <col min="2" max="2" width="69.5" style="3" customWidth="1"/>
    <col min="3" max="3" width="14.33203125" style="3" customWidth="1"/>
    <col min="4" max="16384" width="9.33203125" style="3"/>
  </cols>
  <sheetData>
    <row r="1" spans="1:3" s="2" customFormat="1" ht="21" customHeight="1" thickBot="1" x14ac:dyDescent="0.25">
      <c r="A1" s="224"/>
      <c r="B1" s="225"/>
      <c r="C1" s="429" t="str">
        <f>+CONCATENATE("9.3.2. melléklet a ……./",LEFT(ÖSSZEFÜGGÉSEK!A5,4),". (II…...) önkormányzati rendelethez")</f>
        <v>9.3.2. melléklet a ……./2024. (II…...) önkormányzati rendelethez</v>
      </c>
    </row>
    <row r="2" spans="1:3" s="93" customFormat="1" ht="25.5" customHeight="1" x14ac:dyDescent="0.2">
      <c r="A2" s="382" t="s">
        <v>206</v>
      </c>
      <c r="B2" s="339" t="s">
        <v>554</v>
      </c>
      <c r="C2" s="353" t="s">
        <v>61</v>
      </c>
    </row>
    <row r="3" spans="1:3" s="93" customFormat="1" ht="24.75" thickBot="1" x14ac:dyDescent="0.25">
      <c r="A3" s="423" t="s">
        <v>205</v>
      </c>
      <c r="B3" s="340" t="s">
        <v>428</v>
      </c>
      <c r="C3" s="354" t="s">
        <v>61</v>
      </c>
    </row>
    <row r="4" spans="1:3" s="94" customFormat="1" ht="15.95" customHeight="1" thickBot="1" x14ac:dyDescent="0.3">
      <c r="A4" s="227"/>
      <c r="B4" s="227"/>
      <c r="C4" s="4" t="s">
        <v>54</v>
      </c>
    </row>
    <row r="5" spans="1:3" ht="13.5" thickBot="1" x14ac:dyDescent="0.25">
      <c r="A5" s="383" t="s">
        <v>207</v>
      </c>
      <c r="B5" s="228" t="s">
        <v>55</v>
      </c>
      <c r="C5" s="229" t="s">
        <v>56</v>
      </c>
    </row>
    <row r="6" spans="1:3" s="63" customFormat="1" ht="12.95" customHeight="1" thickBot="1" x14ac:dyDescent="0.25">
      <c r="A6" s="36" t="s">
        <v>499</v>
      </c>
      <c r="B6" s="200" t="s">
        <v>500</v>
      </c>
      <c r="C6" s="201" t="s">
        <v>501</v>
      </c>
    </row>
    <row r="7" spans="1:3" s="63" customFormat="1" ht="15.95" customHeight="1" thickBot="1" x14ac:dyDescent="0.25">
      <c r="A7" s="230"/>
      <c r="B7" s="231" t="s">
        <v>57</v>
      </c>
      <c r="C7" s="232"/>
    </row>
    <row r="8" spans="1:3" s="95" customFormat="1" ht="12" customHeight="1" thickBot="1" x14ac:dyDescent="0.25">
      <c r="A8" s="36" t="s">
        <v>18</v>
      </c>
      <c r="B8" s="233" t="s">
        <v>528</v>
      </c>
      <c r="C8" s="303">
        <f>SUM(C9:C19)</f>
        <v>0</v>
      </c>
    </row>
    <row r="9" spans="1:3" s="95" customFormat="1" ht="12" customHeight="1" x14ac:dyDescent="0.2">
      <c r="A9" s="424" t="s">
        <v>99</v>
      </c>
      <c r="B9" s="10" t="s">
        <v>282</v>
      </c>
      <c r="C9" s="344"/>
    </row>
    <row r="10" spans="1:3" s="95" customFormat="1" ht="12" customHeight="1" x14ac:dyDescent="0.2">
      <c r="A10" s="425" t="s">
        <v>100</v>
      </c>
      <c r="B10" s="8" t="s">
        <v>283</v>
      </c>
      <c r="C10" s="301"/>
    </row>
    <row r="11" spans="1:3" s="95" customFormat="1" ht="12" customHeight="1" x14ac:dyDescent="0.2">
      <c r="A11" s="425" t="s">
        <v>101</v>
      </c>
      <c r="B11" s="8" t="s">
        <v>284</v>
      </c>
      <c r="C11" s="301"/>
    </row>
    <row r="12" spans="1:3" s="95" customFormat="1" ht="12" customHeight="1" x14ac:dyDescent="0.2">
      <c r="A12" s="425" t="s">
        <v>102</v>
      </c>
      <c r="B12" s="8" t="s">
        <v>285</v>
      </c>
      <c r="C12" s="301"/>
    </row>
    <row r="13" spans="1:3" s="95" customFormat="1" ht="12" customHeight="1" x14ac:dyDescent="0.2">
      <c r="A13" s="425" t="s">
        <v>150</v>
      </c>
      <c r="B13" s="8" t="s">
        <v>286</v>
      </c>
      <c r="C13" s="301"/>
    </row>
    <row r="14" spans="1:3" s="95" customFormat="1" ht="12" customHeight="1" x14ac:dyDescent="0.2">
      <c r="A14" s="425" t="s">
        <v>103</v>
      </c>
      <c r="B14" s="8" t="s">
        <v>409</v>
      </c>
      <c r="C14" s="301"/>
    </row>
    <row r="15" spans="1:3" s="95" customFormat="1" ht="12" customHeight="1" x14ac:dyDescent="0.2">
      <c r="A15" s="425" t="s">
        <v>104</v>
      </c>
      <c r="B15" s="7" t="s">
        <v>410</v>
      </c>
      <c r="C15" s="301"/>
    </row>
    <row r="16" spans="1:3" s="95" customFormat="1" ht="12" customHeight="1" x14ac:dyDescent="0.2">
      <c r="A16" s="425" t="s">
        <v>114</v>
      </c>
      <c r="B16" s="8" t="s">
        <v>289</v>
      </c>
      <c r="C16" s="345"/>
    </row>
    <row r="17" spans="1:3" s="96" customFormat="1" ht="12" customHeight="1" x14ac:dyDescent="0.2">
      <c r="A17" s="425" t="s">
        <v>115</v>
      </c>
      <c r="B17" s="8" t="s">
        <v>290</v>
      </c>
      <c r="C17" s="301"/>
    </row>
    <row r="18" spans="1:3" s="96" customFormat="1" ht="12" customHeight="1" x14ac:dyDescent="0.2">
      <c r="A18" s="425" t="s">
        <v>116</v>
      </c>
      <c r="B18" s="8" t="s">
        <v>445</v>
      </c>
      <c r="C18" s="302"/>
    </row>
    <row r="19" spans="1:3" s="96" customFormat="1" ht="12" customHeight="1" thickBot="1" x14ac:dyDescent="0.25">
      <c r="A19" s="425" t="s">
        <v>117</v>
      </c>
      <c r="B19" s="7" t="s">
        <v>291</v>
      </c>
      <c r="C19" s="302"/>
    </row>
    <row r="20" spans="1:3" s="95" customFormat="1" ht="12" customHeight="1" thickBot="1" x14ac:dyDescent="0.25">
      <c r="A20" s="36" t="s">
        <v>19</v>
      </c>
      <c r="B20" s="233" t="s">
        <v>411</v>
      </c>
      <c r="C20" s="303">
        <f>SUM(C21:C23)</f>
        <v>0</v>
      </c>
    </row>
    <row r="21" spans="1:3" s="96" customFormat="1" ht="12" customHeight="1" x14ac:dyDescent="0.2">
      <c r="A21" s="425" t="s">
        <v>105</v>
      </c>
      <c r="B21" s="9" t="s">
        <v>259</v>
      </c>
      <c r="C21" s="301"/>
    </row>
    <row r="22" spans="1:3" s="96" customFormat="1" ht="12" customHeight="1" x14ac:dyDescent="0.2">
      <c r="A22" s="425" t="s">
        <v>106</v>
      </c>
      <c r="B22" s="8" t="s">
        <v>412</v>
      </c>
      <c r="C22" s="301"/>
    </row>
    <row r="23" spans="1:3" s="96" customFormat="1" ht="12" customHeight="1" x14ac:dyDescent="0.2">
      <c r="A23" s="425" t="s">
        <v>107</v>
      </c>
      <c r="B23" s="8" t="s">
        <v>413</v>
      </c>
      <c r="C23" s="301"/>
    </row>
    <row r="24" spans="1:3" s="96" customFormat="1" ht="12" customHeight="1" thickBot="1" x14ac:dyDescent="0.25">
      <c r="A24" s="425" t="s">
        <v>108</v>
      </c>
      <c r="B24" s="8" t="s">
        <v>533</v>
      </c>
      <c r="C24" s="301"/>
    </row>
    <row r="25" spans="1:3" s="96" customFormat="1" ht="12" customHeight="1" thickBot="1" x14ac:dyDescent="0.25">
      <c r="A25" s="37" t="s">
        <v>20</v>
      </c>
      <c r="B25" s="128" t="s">
        <v>176</v>
      </c>
      <c r="C25" s="327"/>
    </row>
    <row r="26" spans="1:3" s="96" customFormat="1" ht="12" customHeight="1" thickBot="1" x14ac:dyDescent="0.25">
      <c r="A26" s="37" t="s">
        <v>21</v>
      </c>
      <c r="B26" s="128" t="s">
        <v>414</v>
      </c>
      <c r="C26" s="303">
        <f>+C27+C28</f>
        <v>0</v>
      </c>
    </row>
    <row r="27" spans="1:3" s="96" customFormat="1" ht="12" customHeight="1" x14ac:dyDescent="0.2">
      <c r="A27" s="426" t="s">
        <v>269</v>
      </c>
      <c r="B27" s="427" t="s">
        <v>412</v>
      </c>
      <c r="C27" s="75"/>
    </row>
    <row r="28" spans="1:3" s="96" customFormat="1" ht="12" customHeight="1" x14ac:dyDescent="0.2">
      <c r="A28" s="426" t="s">
        <v>272</v>
      </c>
      <c r="B28" s="428" t="s">
        <v>415</v>
      </c>
      <c r="C28" s="304"/>
    </row>
    <row r="29" spans="1:3" s="96" customFormat="1" ht="12" customHeight="1" thickBot="1" x14ac:dyDescent="0.25">
      <c r="A29" s="425" t="s">
        <v>273</v>
      </c>
      <c r="B29" s="142" t="s">
        <v>534</v>
      </c>
      <c r="C29" s="82"/>
    </row>
    <row r="30" spans="1:3" s="96" customFormat="1" ht="12" customHeight="1" thickBot="1" x14ac:dyDescent="0.25">
      <c r="A30" s="37" t="s">
        <v>22</v>
      </c>
      <c r="B30" s="128" t="s">
        <v>416</v>
      </c>
      <c r="C30" s="303">
        <f>+C31+C32+C33</f>
        <v>0</v>
      </c>
    </row>
    <row r="31" spans="1:3" s="96" customFormat="1" ht="12" customHeight="1" x14ac:dyDescent="0.2">
      <c r="A31" s="426" t="s">
        <v>92</v>
      </c>
      <c r="B31" s="427" t="s">
        <v>296</v>
      </c>
      <c r="C31" s="75"/>
    </row>
    <row r="32" spans="1:3" s="96" customFormat="1" ht="12" customHeight="1" x14ac:dyDescent="0.2">
      <c r="A32" s="426" t="s">
        <v>93</v>
      </c>
      <c r="B32" s="428" t="s">
        <v>297</v>
      </c>
      <c r="C32" s="304"/>
    </row>
    <row r="33" spans="1:3" s="96" customFormat="1" ht="12" customHeight="1" thickBot="1" x14ac:dyDescent="0.25">
      <c r="A33" s="425" t="s">
        <v>94</v>
      </c>
      <c r="B33" s="142" t="s">
        <v>298</v>
      </c>
      <c r="C33" s="82"/>
    </row>
    <row r="34" spans="1:3" s="95" customFormat="1" ht="12" customHeight="1" thickBot="1" x14ac:dyDescent="0.25">
      <c r="A34" s="37" t="s">
        <v>23</v>
      </c>
      <c r="B34" s="128" t="s">
        <v>384</v>
      </c>
      <c r="C34" s="327"/>
    </row>
    <row r="35" spans="1:3" s="95" customFormat="1" ht="12" customHeight="1" thickBot="1" x14ac:dyDescent="0.25">
      <c r="A35" s="37" t="s">
        <v>24</v>
      </c>
      <c r="B35" s="128" t="s">
        <v>417</v>
      </c>
      <c r="C35" s="346"/>
    </row>
    <row r="36" spans="1:3" s="95" customFormat="1" ht="12" customHeight="1" thickBot="1" x14ac:dyDescent="0.25">
      <c r="A36" s="36" t="s">
        <v>25</v>
      </c>
      <c r="B36" s="128" t="s">
        <v>535</v>
      </c>
      <c r="C36" s="347">
        <f>+C8+C20+C25+C26+C30+C34+C35</f>
        <v>0</v>
      </c>
    </row>
    <row r="37" spans="1:3" s="95" customFormat="1" ht="12" customHeight="1" thickBot="1" x14ac:dyDescent="0.25">
      <c r="A37" s="234" t="s">
        <v>26</v>
      </c>
      <c r="B37" s="128" t="s">
        <v>419</v>
      </c>
      <c r="C37" s="347">
        <f>+C38+C39+C40</f>
        <v>0</v>
      </c>
    </row>
    <row r="38" spans="1:3" s="95" customFormat="1" ht="12" customHeight="1" x14ac:dyDescent="0.2">
      <c r="A38" s="426" t="s">
        <v>420</v>
      </c>
      <c r="B38" s="427" t="s">
        <v>237</v>
      </c>
      <c r="C38" s="75"/>
    </row>
    <row r="39" spans="1:3" s="95" customFormat="1" ht="12" customHeight="1" x14ac:dyDescent="0.2">
      <c r="A39" s="426" t="s">
        <v>421</v>
      </c>
      <c r="B39" s="428" t="s">
        <v>2</v>
      </c>
      <c r="C39" s="304"/>
    </row>
    <row r="40" spans="1:3" s="96" customFormat="1" ht="12" customHeight="1" thickBot="1" x14ac:dyDescent="0.25">
      <c r="A40" s="425" t="s">
        <v>422</v>
      </c>
      <c r="B40" s="142" t="s">
        <v>423</v>
      </c>
      <c r="C40" s="82"/>
    </row>
    <row r="41" spans="1:3" s="96" customFormat="1" ht="15" customHeight="1" thickBot="1" x14ac:dyDescent="0.25">
      <c r="A41" s="234" t="s">
        <v>27</v>
      </c>
      <c r="B41" s="235" t="s">
        <v>424</v>
      </c>
      <c r="C41" s="350">
        <f>+C36+C37</f>
        <v>0</v>
      </c>
    </row>
    <row r="42" spans="1:3" s="96" customFormat="1" ht="15" customHeight="1" x14ac:dyDescent="0.2">
      <c r="A42" s="236"/>
      <c r="B42" s="237"/>
      <c r="C42" s="348"/>
    </row>
    <row r="43" spans="1:3" ht="13.5" thickBot="1" x14ac:dyDescent="0.25">
      <c r="A43" s="238"/>
      <c r="B43" s="239"/>
      <c r="C43" s="349"/>
    </row>
    <row r="44" spans="1:3" s="63" customFormat="1" ht="16.5" customHeight="1" thickBot="1" x14ac:dyDescent="0.25">
      <c r="A44" s="240"/>
      <c r="B44" s="241" t="s">
        <v>58</v>
      </c>
      <c r="C44" s="350"/>
    </row>
    <row r="45" spans="1:3" s="97" customFormat="1" ht="12" customHeight="1" thickBot="1" x14ac:dyDescent="0.25">
      <c r="A45" s="37" t="s">
        <v>18</v>
      </c>
      <c r="B45" s="128" t="s">
        <v>425</v>
      </c>
      <c r="C45" s="303">
        <f>SUM(C46:C50)</f>
        <v>0</v>
      </c>
    </row>
    <row r="46" spans="1:3" ht="12" customHeight="1" x14ac:dyDescent="0.2">
      <c r="A46" s="425" t="s">
        <v>99</v>
      </c>
      <c r="B46" s="9" t="s">
        <v>49</v>
      </c>
      <c r="C46" s="287"/>
    </row>
    <row r="47" spans="1:3" ht="12" customHeight="1" x14ac:dyDescent="0.2">
      <c r="A47" s="425" t="s">
        <v>100</v>
      </c>
      <c r="B47" s="8" t="s">
        <v>185</v>
      </c>
      <c r="C47" s="288"/>
    </row>
    <row r="48" spans="1:3" ht="12" customHeight="1" x14ac:dyDescent="0.2">
      <c r="A48" s="425" t="s">
        <v>101</v>
      </c>
      <c r="B48" s="8" t="s">
        <v>141</v>
      </c>
      <c r="C48" s="290"/>
    </row>
    <row r="49" spans="1:3" ht="12" customHeight="1" x14ac:dyDescent="0.2">
      <c r="A49" s="425" t="s">
        <v>102</v>
      </c>
      <c r="B49" s="8" t="s">
        <v>186</v>
      </c>
      <c r="C49" s="78"/>
    </row>
    <row r="50" spans="1:3" ht="12" customHeight="1" thickBot="1" x14ac:dyDescent="0.25">
      <c r="A50" s="425" t="s">
        <v>150</v>
      </c>
      <c r="B50" s="8" t="s">
        <v>187</v>
      </c>
      <c r="C50" s="78"/>
    </row>
    <row r="51" spans="1:3" ht="12" customHeight="1" thickBot="1" x14ac:dyDescent="0.25">
      <c r="A51" s="37" t="s">
        <v>19</v>
      </c>
      <c r="B51" s="128" t="s">
        <v>426</v>
      </c>
      <c r="C51" s="303">
        <f>SUM(C52:C54)</f>
        <v>0</v>
      </c>
    </row>
    <row r="52" spans="1:3" s="97" customFormat="1" ht="12" customHeight="1" x14ac:dyDescent="0.2">
      <c r="A52" s="425" t="s">
        <v>105</v>
      </c>
      <c r="B52" s="9" t="s">
        <v>227</v>
      </c>
      <c r="C52" s="75"/>
    </row>
    <row r="53" spans="1:3" ht="12" customHeight="1" x14ac:dyDescent="0.2">
      <c r="A53" s="425" t="s">
        <v>106</v>
      </c>
      <c r="B53" s="8" t="s">
        <v>189</v>
      </c>
      <c r="C53" s="78"/>
    </row>
    <row r="54" spans="1:3" ht="12" customHeight="1" x14ac:dyDescent="0.2">
      <c r="A54" s="425" t="s">
        <v>107</v>
      </c>
      <c r="B54" s="8" t="s">
        <v>59</v>
      </c>
      <c r="C54" s="78"/>
    </row>
    <row r="55" spans="1:3" ht="12" customHeight="1" thickBot="1" x14ac:dyDescent="0.25">
      <c r="A55" s="425" t="s">
        <v>108</v>
      </c>
      <c r="B55" s="8" t="s">
        <v>532</v>
      </c>
      <c r="C55" s="78"/>
    </row>
    <row r="56" spans="1:3" ht="15" customHeight="1" thickBot="1" x14ac:dyDescent="0.25">
      <c r="A56" s="37" t="s">
        <v>20</v>
      </c>
      <c r="B56" s="128" t="s">
        <v>13</v>
      </c>
      <c r="C56" s="327"/>
    </row>
    <row r="57" spans="1:3" ht="13.5" thickBot="1" x14ac:dyDescent="0.25">
      <c r="A57" s="37" t="s">
        <v>21</v>
      </c>
      <c r="B57" s="242" t="s">
        <v>537</v>
      </c>
      <c r="C57" s="351">
        <f>+C45+C51+C56</f>
        <v>0</v>
      </c>
    </row>
    <row r="58" spans="1:3" ht="15" customHeight="1" thickBot="1" x14ac:dyDescent="0.25">
      <c r="C58" s="352"/>
    </row>
    <row r="59" spans="1:3" ht="14.25" customHeight="1" thickBot="1" x14ac:dyDescent="0.25">
      <c r="A59" s="244" t="s">
        <v>527</v>
      </c>
      <c r="B59" s="245"/>
      <c r="C59" s="125"/>
    </row>
    <row r="60" spans="1:3" ht="13.5" thickBot="1" x14ac:dyDescent="0.25">
      <c r="A60" s="244" t="s">
        <v>208</v>
      </c>
      <c r="B60" s="245"/>
      <c r="C60" s="125"/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FF0000"/>
  </sheetPr>
  <dimension ref="A1:C60"/>
  <sheetViews>
    <sheetView topLeftCell="B1" zoomScale="145" zoomScaleNormal="145" workbookViewId="0">
      <selection activeCell="B2" sqref="B2"/>
    </sheetView>
  </sheetViews>
  <sheetFormatPr defaultColWidth="9.33203125" defaultRowHeight="12.75" x14ac:dyDescent="0.2"/>
  <cols>
    <col min="1" max="1" width="13.83203125" style="243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" customHeight="1" thickBot="1" x14ac:dyDescent="0.25">
      <c r="A1" s="224"/>
      <c r="B1" s="225"/>
      <c r="C1" s="429" t="str">
        <f>+CONCATENATE("9.3.3. melléklet a ……/",LEFT(ÖSSZEFÜGGÉSEK!A5,4),". (….) önkormányzati rendelethez")</f>
        <v>9.3.3. melléklet a ……/2024. (….) önkormányzati rendelethez</v>
      </c>
    </row>
    <row r="2" spans="1:3" s="93" customFormat="1" ht="25.5" customHeight="1" x14ac:dyDescent="0.2">
      <c r="A2" s="382" t="s">
        <v>206</v>
      </c>
      <c r="B2" s="339" t="s">
        <v>209</v>
      </c>
      <c r="C2" s="353" t="s">
        <v>61</v>
      </c>
    </row>
    <row r="3" spans="1:3" s="93" customFormat="1" ht="24.75" thickBot="1" x14ac:dyDescent="0.25">
      <c r="A3" s="423" t="s">
        <v>205</v>
      </c>
      <c r="B3" s="340" t="s">
        <v>538</v>
      </c>
      <c r="C3" s="354" t="s">
        <v>440</v>
      </c>
    </row>
    <row r="4" spans="1:3" s="94" customFormat="1" ht="15.95" customHeight="1" thickBot="1" x14ac:dyDescent="0.3">
      <c r="A4" s="227"/>
      <c r="B4" s="227"/>
      <c r="C4" s="4" t="s">
        <v>54</v>
      </c>
    </row>
    <row r="5" spans="1:3" ht="13.5" thickBot="1" x14ac:dyDescent="0.25">
      <c r="A5" s="383" t="s">
        <v>207</v>
      </c>
      <c r="B5" s="228" t="s">
        <v>55</v>
      </c>
      <c r="C5" s="229" t="s">
        <v>56</v>
      </c>
    </row>
    <row r="6" spans="1:3" s="63" customFormat="1" ht="12.95" customHeight="1" thickBot="1" x14ac:dyDescent="0.25">
      <c r="A6" s="36" t="s">
        <v>499</v>
      </c>
      <c r="B6" s="200" t="s">
        <v>500</v>
      </c>
      <c r="C6" s="201" t="s">
        <v>501</v>
      </c>
    </row>
    <row r="7" spans="1:3" s="63" customFormat="1" ht="15.95" customHeight="1" thickBot="1" x14ac:dyDescent="0.25">
      <c r="A7" s="230"/>
      <c r="B7" s="231" t="s">
        <v>57</v>
      </c>
      <c r="C7" s="232"/>
    </row>
    <row r="8" spans="1:3" s="95" customFormat="1" ht="12" customHeight="1" thickBot="1" x14ac:dyDescent="0.25">
      <c r="A8" s="36" t="s">
        <v>18</v>
      </c>
      <c r="B8" s="233" t="s">
        <v>528</v>
      </c>
      <c r="C8" s="303">
        <f>SUM(C9:C19)</f>
        <v>0</v>
      </c>
    </row>
    <row r="9" spans="1:3" s="95" customFormat="1" ht="12" customHeight="1" x14ac:dyDescent="0.2">
      <c r="A9" s="424" t="s">
        <v>99</v>
      </c>
      <c r="B9" s="10" t="s">
        <v>282</v>
      </c>
      <c r="C9" s="344"/>
    </row>
    <row r="10" spans="1:3" s="95" customFormat="1" ht="12" customHeight="1" x14ac:dyDescent="0.2">
      <c r="A10" s="425" t="s">
        <v>100</v>
      </c>
      <c r="B10" s="8" t="s">
        <v>283</v>
      </c>
      <c r="C10" s="301"/>
    </row>
    <row r="11" spans="1:3" s="95" customFormat="1" ht="12" customHeight="1" x14ac:dyDescent="0.2">
      <c r="A11" s="425" t="s">
        <v>101</v>
      </c>
      <c r="B11" s="8" t="s">
        <v>284</v>
      </c>
      <c r="C11" s="301"/>
    </row>
    <row r="12" spans="1:3" s="95" customFormat="1" ht="12" customHeight="1" x14ac:dyDescent="0.2">
      <c r="A12" s="425" t="s">
        <v>102</v>
      </c>
      <c r="B12" s="8" t="s">
        <v>285</v>
      </c>
      <c r="C12" s="301"/>
    </row>
    <row r="13" spans="1:3" s="95" customFormat="1" ht="12" customHeight="1" x14ac:dyDescent="0.2">
      <c r="A13" s="425" t="s">
        <v>150</v>
      </c>
      <c r="B13" s="8" t="s">
        <v>286</v>
      </c>
      <c r="C13" s="301"/>
    </row>
    <row r="14" spans="1:3" s="95" customFormat="1" ht="12" customHeight="1" x14ac:dyDescent="0.2">
      <c r="A14" s="425" t="s">
        <v>103</v>
      </c>
      <c r="B14" s="8" t="s">
        <v>409</v>
      </c>
      <c r="C14" s="301"/>
    </row>
    <row r="15" spans="1:3" s="95" customFormat="1" ht="12" customHeight="1" x14ac:dyDescent="0.2">
      <c r="A15" s="425" t="s">
        <v>104</v>
      </c>
      <c r="B15" s="7" t="s">
        <v>410</v>
      </c>
      <c r="C15" s="301"/>
    </row>
    <row r="16" spans="1:3" s="95" customFormat="1" ht="12" customHeight="1" x14ac:dyDescent="0.2">
      <c r="A16" s="425" t="s">
        <v>114</v>
      </c>
      <c r="B16" s="8" t="s">
        <v>289</v>
      </c>
      <c r="C16" s="345"/>
    </row>
    <row r="17" spans="1:3" s="96" customFormat="1" ht="12" customHeight="1" x14ac:dyDescent="0.2">
      <c r="A17" s="425" t="s">
        <v>115</v>
      </c>
      <c r="B17" s="8" t="s">
        <v>290</v>
      </c>
      <c r="C17" s="301"/>
    </row>
    <row r="18" spans="1:3" s="96" customFormat="1" ht="12" customHeight="1" x14ac:dyDescent="0.2">
      <c r="A18" s="425" t="s">
        <v>116</v>
      </c>
      <c r="B18" s="8" t="s">
        <v>445</v>
      </c>
      <c r="C18" s="302"/>
    </row>
    <row r="19" spans="1:3" s="96" customFormat="1" ht="12" customHeight="1" thickBot="1" x14ac:dyDescent="0.25">
      <c r="A19" s="425" t="s">
        <v>117</v>
      </c>
      <c r="B19" s="7" t="s">
        <v>291</v>
      </c>
      <c r="C19" s="302"/>
    </row>
    <row r="20" spans="1:3" s="95" customFormat="1" ht="12" customHeight="1" thickBot="1" x14ac:dyDescent="0.25">
      <c r="A20" s="36" t="s">
        <v>19</v>
      </c>
      <c r="B20" s="233" t="s">
        <v>411</v>
      </c>
      <c r="C20" s="303">
        <f>SUM(C21:C23)</f>
        <v>0</v>
      </c>
    </row>
    <row r="21" spans="1:3" s="96" customFormat="1" ht="12" customHeight="1" x14ac:dyDescent="0.2">
      <c r="A21" s="425" t="s">
        <v>105</v>
      </c>
      <c r="B21" s="9" t="s">
        <v>259</v>
      </c>
      <c r="C21" s="301"/>
    </row>
    <row r="22" spans="1:3" s="96" customFormat="1" ht="12" customHeight="1" x14ac:dyDescent="0.2">
      <c r="A22" s="425" t="s">
        <v>106</v>
      </c>
      <c r="B22" s="8" t="s">
        <v>412</v>
      </c>
      <c r="C22" s="301"/>
    </row>
    <row r="23" spans="1:3" s="96" customFormat="1" ht="12" customHeight="1" x14ac:dyDescent="0.2">
      <c r="A23" s="425" t="s">
        <v>107</v>
      </c>
      <c r="B23" s="8" t="s">
        <v>413</v>
      </c>
      <c r="C23" s="301"/>
    </row>
    <row r="24" spans="1:3" s="96" customFormat="1" ht="12" customHeight="1" thickBot="1" x14ac:dyDescent="0.25">
      <c r="A24" s="425" t="s">
        <v>108</v>
      </c>
      <c r="B24" s="8" t="s">
        <v>533</v>
      </c>
      <c r="C24" s="301"/>
    </row>
    <row r="25" spans="1:3" s="96" customFormat="1" ht="12" customHeight="1" thickBot="1" x14ac:dyDescent="0.25">
      <c r="A25" s="37" t="s">
        <v>20</v>
      </c>
      <c r="B25" s="128" t="s">
        <v>176</v>
      </c>
      <c r="C25" s="327"/>
    </row>
    <row r="26" spans="1:3" s="96" customFormat="1" ht="12" customHeight="1" thickBot="1" x14ac:dyDescent="0.25">
      <c r="A26" s="37" t="s">
        <v>21</v>
      </c>
      <c r="B26" s="128" t="s">
        <v>414</v>
      </c>
      <c r="C26" s="303">
        <f>+C27+C28</f>
        <v>0</v>
      </c>
    </row>
    <row r="27" spans="1:3" s="96" customFormat="1" ht="12" customHeight="1" x14ac:dyDescent="0.2">
      <c r="A27" s="426" t="s">
        <v>269</v>
      </c>
      <c r="B27" s="427" t="s">
        <v>412</v>
      </c>
      <c r="C27" s="75"/>
    </row>
    <row r="28" spans="1:3" s="96" customFormat="1" ht="12" customHeight="1" x14ac:dyDescent="0.2">
      <c r="A28" s="426" t="s">
        <v>272</v>
      </c>
      <c r="B28" s="428" t="s">
        <v>415</v>
      </c>
      <c r="C28" s="304"/>
    </row>
    <row r="29" spans="1:3" s="96" customFormat="1" ht="12" customHeight="1" thickBot="1" x14ac:dyDescent="0.25">
      <c r="A29" s="425" t="s">
        <v>273</v>
      </c>
      <c r="B29" s="142" t="s">
        <v>534</v>
      </c>
      <c r="C29" s="82"/>
    </row>
    <row r="30" spans="1:3" s="96" customFormat="1" ht="12" customHeight="1" thickBot="1" x14ac:dyDescent="0.25">
      <c r="A30" s="37" t="s">
        <v>22</v>
      </c>
      <c r="B30" s="128" t="s">
        <v>416</v>
      </c>
      <c r="C30" s="303">
        <f>+C31+C32+C33</f>
        <v>0</v>
      </c>
    </row>
    <row r="31" spans="1:3" s="96" customFormat="1" ht="12" customHeight="1" x14ac:dyDescent="0.2">
      <c r="A31" s="426" t="s">
        <v>92</v>
      </c>
      <c r="B31" s="427" t="s">
        <v>296</v>
      </c>
      <c r="C31" s="75"/>
    </row>
    <row r="32" spans="1:3" s="96" customFormat="1" ht="12" customHeight="1" x14ac:dyDescent="0.2">
      <c r="A32" s="426" t="s">
        <v>93</v>
      </c>
      <c r="B32" s="428" t="s">
        <v>297</v>
      </c>
      <c r="C32" s="304"/>
    </row>
    <row r="33" spans="1:3" s="96" customFormat="1" ht="12" customHeight="1" thickBot="1" x14ac:dyDescent="0.25">
      <c r="A33" s="425" t="s">
        <v>94</v>
      </c>
      <c r="B33" s="142" t="s">
        <v>298</v>
      </c>
      <c r="C33" s="82"/>
    </row>
    <row r="34" spans="1:3" s="95" customFormat="1" ht="12" customHeight="1" thickBot="1" x14ac:dyDescent="0.25">
      <c r="A34" s="37" t="s">
        <v>23</v>
      </c>
      <c r="B34" s="128" t="s">
        <v>384</v>
      </c>
      <c r="C34" s="327"/>
    </row>
    <row r="35" spans="1:3" s="95" customFormat="1" ht="12" customHeight="1" thickBot="1" x14ac:dyDescent="0.25">
      <c r="A35" s="37" t="s">
        <v>24</v>
      </c>
      <c r="B35" s="128" t="s">
        <v>417</v>
      </c>
      <c r="C35" s="346"/>
    </row>
    <row r="36" spans="1:3" s="95" customFormat="1" ht="12" customHeight="1" thickBot="1" x14ac:dyDescent="0.25">
      <c r="A36" s="36" t="s">
        <v>25</v>
      </c>
      <c r="B36" s="128" t="s">
        <v>535</v>
      </c>
      <c r="C36" s="347">
        <f>+C8+C20+C25+C26+C30+C34+C35</f>
        <v>0</v>
      </c>
    </row>
    <row r="37" spans="1:3" s="95" customFormat="1" ht="12" customHeight="1" thickBot="1" x14ac:dyDescent="0.25">
      <c r="A37" s="234" t="s">
        <v>26</v>
      </c>
      <c r="B37" s="128" t="s">
        <v>419</v>
      </c>
      <c r="C37" s="347">
        <f>+C38+C39+C40</f>
        <v>0</v>
      </c>
    </row>
    <row r="38" spans="1:3" s="95" customFormat="1" ht="12" customHeight="1" x14ac:dyDescent="0.2">
      <c r="A38" s="426" t="s">
        <v>420</v>
      </c>
      <c r="B38" s="427" t="s">
        <v>237</v>
      </c>
      <c r="C38" s="75"/>
    </row>
    <row r="39" spans="1:3" s="95" customFormat="1" ht="12" customHeight="1" x14ac:dyDescent="0.2">
      <c r="A39" s="426" t="s">
        <v>421</v>
      </c>
      <c r="B39" s="428" t="s">
        <v>2</v>
      </c>
      <c r="C39" s="304"/>
    </row>
    <row r="40" spans="1:3" s="96" customFormat="1" ht="12" customHeight="1" thickBot="1" x14ac:dyDescent="0.25">
      <c r="A40" s="425" t="s">
        <v>422</v>
      </c>
      <c r="B40" s="142" t="s">
        <v>423</v>
      </c>
      <c r="C40" s="82"/>
    </row>
    <row r="41" spans="1:3" s="96" customFormat="1" ht="15" customHeight="1" thickBot="1" x14ac:dyDescent="0.25">
      <c r="A41" s="234" t="s">
        <v>27</v>
      </c>
      <c r="B41" s="235" t="s">
        <v>424</v>
      </c>
      <c r="C41" s="350">
        <f>+C36+C37</f>
        <v>0</v>
      </c>
    </row>
    <row r="42" spans="1:3" s="96" customFormat="1" ht="15" customHeight="1" x14ac:dyDescent="0.2">
      <c r="A42" s="236"/>
      <c r="B42" s="237"/>
      <c r="C42" s="348"/>
    </row>
    <row r="43" spans="1:3" ht="13.5" thickBot="1" x14ac:dyDescent="0.25">
      <c r="A43" s="238"/>
      <c r="B43" s="239"/>
      <c r="C43" s="349"/>
    </row>
    <row r="44" spans="1:3" s="63" customFormat="1" ht="16.5" customHeight="1" thickBot="1" x14ac:dyDescent="0.25">
      <c r="A44" s="240"/>
      <c r="B44" s="241" t="s">
        <v>58</v>
      </c>
      <c r="C44" s="350"/>
    </row>
    <row r="45" spans="1:3" s="97" customFormat="1" ht="12" customHeight="1" thickBot="1" x14ac:dyDescent="0.25">
      <c r="A45" s="37" t="s">
        <v>18</v>
      </c>
      <c r="B45" s="128" t="s">
        <v>425</v>
      </c>
      <c r="C45" s="303">
        <f>SUM(C46:C50)</f>
        <v>0</v>
      </c>
    </row>
    <row r="46" spans="1:3" ht="12" customHeight="1" x14ac:dyDescent="0.2">
      <c r="A46" s="425" t="s">
        <v>99</v>
      </c>
      <c r="B46" s="9" t="s">
        <v>49</v>
      </c>
      <c r="C46" s="75"/>
    </row>
    <row r="47" spans="1:3" ht="12" customHeight="1" x14ac:dyDescent="0.2">
      <c r="A47" s="425" t="s">
        <v>100</v>
      </c>
      <c r="B47" s="8" t="s">
        <v>185</v>
      </c>
      <c r="C47" s="78"/>
    </row>
    <row r="48" spans="1:3" ht="12" customHeight="1" x14ac:dyDescent="0.2">
      <c r="A48" s="425" t="s">
        <v>101</v>
      </c>
      <c r="B48" s="8" t="s">
        <v>141</v>
      </c>
      <c r="C48" s="78"/>
    </row>
    <row r="49" spans="1:3" ht="12" customHeight="1" x14ac:dyDescent="0.2">
      <c r="A49" s="425" t="s">
        <v>102</v>
      </c>
      <c r="B49" s="8" t="s">
        <v>186</v>
      </c>
      <c r="C49" s="78"/>
    </row>
    <row r="50" spans="1:3" ht="12" customHeight="1" thickBot="1" x14ac:dyDescent="0.25">
      <c r="A50" s="425" t="s">
        <v>150</v>
      </c>
      <c r="B50" s="8" t="s">
        <v>187</v>
      </c>
      <c r="C50" s="78"/>
    </row>
    <row r="51" spans="1:3" ht="12" customHeight="1" thickBot="1" x14ac:dyDescent="0.25">
      <c r="A51" s="37" t="s">
        <v>19</v>
      </c>
      <c r="B51" s="128" t="s">
        <v>426</v>
      </c>
      <c r="C51" s="303">
        <f>SUM(C52:C54)</f>
        <v>0</v>
      </c>
    </row>
    <row r="52" spans="1:3" s="97" customFormat="1" ht="12" customHeight="1" x14ac:dyDescent="0.2">
      <c r="A52" s="425" t="s">
        <v>105</v>
      </c>
      <c r="B52" s="9" t="s">
        <v>227</v>
      </c>
      <c r="C52" s="75"/>
    </row>
    <row r="53" spans="1:3" ht="12" customHeight="1" x14ac:dyDescent="0.2">
      <c r="A53" s="425" t="s">
        <v>106</v>
      </c>
      <c r="B53" s="8" t="s">
        <v>189</v>
      </c>
      <c r="C53" s="78"/>
    </row>
    <row r="54" spans="1:3" ht="12" customHeight="1" x14ac:dyDescent="0.2">
      <c r="A54" s="425" t="s">
        <v>107</v>
      </c>
      <c r="B54" s="8" t="s">
        <v>59</v>
      </c>
      <c r="C54" s="78"/>
    </row>
    <row r="55" spans="1:3" ht="12" customHeight="1" thickBot="1" x14ac:dyDescent="0.25">
      <c r="A55" s="425" t="s">
        <v>108</v>
      </c>
      <c r="B55" s="8" t="s">
        <v>532</v>
      </c>
      <c r="C55" s="78"/>
    </row>
    <row r="56" spans="1:3" ht="15" customHeight="1" thickBot="1" x14ac:dyDescent="0.25">
      <c r="A56" s="37" t="s">
        <v>20</v>
      </c>
      <c r="B56" s="128" t="s">
        <v>13</v>
      </c>
      <c r="C56" s="327"/>
    </row>
    <row r="57" spans="1:3" ht="13.5" thickBot="1" x14ac:dyDescent="0.25">
      <c r="A57" s="37" t="s">
        <v>21</v>
      </c>
      <c r="B57" s="242" t="s">
        <v>537</v>
      </c>
      <c r="C57" s="351">
        <f>+C45+C51+C56</f>
        <v>0</v>
      </c>
    </row>
    <row r="58" spans="1:3" ht="15" customHeight="1" thickBot="1" x14ac:dyDescent="0.25">
      <c r="C58" s="352"/>
    </row>
    <row r="59" spans="1:3" ht="14.25" customHeight="1" thickBot="1" x14ac:dyDescent="0.25">
      <c r="A59" s="244" t="s">
        <v>527</v>
      </c>
      <c r="B59" s="245"/>
      <c r="C59" s="125"/>
    </row>
    <row r="60" spans="1:3" ht="13.5" thickBot="1" x14ac:dyDescent="0.25">
      <c r="A60" s="244" t="s">
        <v>208</v>
      </c>
      <c r="B60" s="245"/>
      <c r="C60" s="125"/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92D050"/>
    <pageSetUpPr fitToPage="1"/>
  </sheetPr>
  <dimension ref="A1:G29"/>
  <sheetViews>
    <sheetView zoomScaleNormal="100" workbookViewId="0">
      <selection activeCell="B17" sqref="B17"/>
    </sheetView>
  </sheetViews>
  <sheetFormatPr defaultRowHeight="12.75" x14ac:dyDescent="0.2"/>
  <cols>
    <col min="1" max="1" width="5.5" customWidth="1"/>
    <col min="2" max="2" width="33.1640625" customWidth="1"/>
    <col min="3" max="3" width="12.33203125" customWidth="1"/>
    <col min="4" max="4" width="11.5" customWidth="1"/>
    <col min="5" max="5" width="11.33203125" customWidth="1"/>
    <col min="6" max="6" width="11" customWidth="1"/>
    <col min="7" max="7" width="14.33203125" customWidth="1"/>
  </cols>
  <sheetData>
    <row r="1" spans="1:7" ht="43.5" customHeight="1" x14ac:dyDescent="0.25">
      <c r="A1" s="971" t="s">
        <v>3</v>
      </c>
      <c r="B1" s="971"/>
      <c r="C1" s="971"/>
      <c r="D1" s="971"/>
      <c r="E1" s="971"/>
      <c r="F1" s="971"/>
      <c r="G1" s="971"/>
    </row>
    <row r="3" spans="1:7" s="165" customFormat="1" ht="27" customHeight="1" x14ac:dyDescent="0.25">
      <c r="A3" s="163" t="s">
        <v>624</v>
      </c>
      <c r="B3" s="164"/>
    </row>
    <row r="4" spans="1:7" s="165" customFormat="1" ht="11.25" customHeight="1" x14ac:dyDescent="0.25">
      <c r="A4" s="164"/>
      <c r="B4" s="164"/>
      <c r="C4" s="164"/>
      <c r="D4" s="164"/>
      <c r="E4" s="164"/>
      <c r="F4" s="164"/>
      <c r="G4" s="164"/>
    </row>
    <row r="5" spans="1:7" s="165" customFormat="1" ht="20.25" customHeight="1" x14ac:dyDescent="0.25">
      <c r="A5" s="163" t="s">
        <v>625</v>
      </c>
      <c r="B5" s="164"/>
      <c r="G5" s="164"/>
    </row>
    <row r="6" spans="1:7" s="166" customFormat="1" x14ac:dyDescent="0.2">
      <c r="A6"/>
      <c r="B6"/>
      <c r="C6"/>
      <c r="D6"/>
      <c r="E6"/>
      <c r="F6"/>
      <c r="G6"/>
    </row>
    <row r="7" spans="1:7" s="167" customFormat="1" ht="19.5" customHeight="1" x14ac:dyDescent="0.25">
      <c r="A7" s="261" t="s">
        <v>734</v>
      </c>
      <c r="B7" s="260"/>
      <c r="C7" s="260"/>
    </row>
    <row r="8" spans="1:7" s="167" customFormat="1" ht="15" customHeight="1" x14ac:dyDescent="0.25">
      <c r="A8" s="261" t="s">
        <v>635</v>
      </c>
      <c r="B8" s="260"/>
      <c r="C8" s="260"/>
    </row>
    <row r="9" spans="1:7" s="167" customFormat="1" ht="15" customHeight="1" x14ac:dyDescent="0.25">
      <c r="A9" s="261" t="s">
        <v>608</v>
      </c>
    </row>
    <row r="10" spans="1:7" s="167" customFormat="1" ht="15" customHeight="1" x14ac:dyDescent="0.25">
      <c r="A10" s="261"/>
    </row>
    <row r="11" spans="1:7" s="167" customFormat="1" ht="15" customHeight="1" thickBot="1" x14ac:dyDescent="0.3">
      <c r="A11" s="261"/>
    </row>
    <row r="12" spans="1:7" s="74" customFormat="1" ht="42" customHeight="1" thickBot="1" x14ac:dyDescent="0.25">
      <c r="A12" s="73" t="s">
        <v>16</v>
      </c>
      <c r="B12" s="198" t="s">
        <v>213</v>
      </c>
      <c r="C12" s="198" t="s">
        <v>214</v>
      </c>
      <c r="D12" s="198" t="s">
        <v>215</v>
      </c>
      <c r="E12" s="198" t="s">
        <v>216</v>
      </c>
      <c r="F12" s="198" t="s">
        <v>217</v>
      </c>
      <c r="G12" s="199" t="s">
        <v>52</v>
      </c>
    </row>
    <row r="13" spans="1:7" ht="24" customHeight="1" x14ac:dyDescent="0.2">
      <c r="A13" s="248" t="s">
        <v>18</v>
      </c>
      <c r="B13" s="672" t="s">
        <v>218</v>
      </c>
      <c r="C13" s="168"/>
      <c r="D13" s="168"/>
      <c r="E13" s="168"/>
      <c r="F13" s="168"/>
      <c r="G13" s="249">
        <f>SUM(C13:F13)</f>
        <v>0</v>
      </c>
    </row>
    <row r="14" spans="1:7" ht="24" customHeight="1" x14ac:dyDescent="0.2">
      <c r="A14" s="250" t="s">
        <v>19</v>
      </c>
      <c r="B14" s="673" t="s">
        <v>219</v>
      </c>
      <c r="C14" s="169"/>
      <c r="D14" s="169"/>
      <c r="E14" s="169"/>
      <c r="F14" s="169"/>
      <c r="G14" s="251">
        <f t="shared" ref="G14:G19" si="0">SUM(C14:F14)</f>
        <v>0</v>
      </c>
    </row>
    <row r="15" spans="1:7" ht="24" customHeight="1" x14ac:dyDescent="0.2">
      <c r="A15" s="250" t="s">
        <v>20</v>
      </c>
      <c r="B15" s="673" t="s">
        <v>220</v>
      </c>
      <c r="C15" s="169"/>
      <c r="D15" s="169"/>
      <c r="E15" s="169"/>
      <c r="F15" s="169"/>
      <c r="G15" s="251">
        <f t="shared" si="0"/>
        <v>0</v>
      </c>
    </row>
    <row r="16" spans="1:7" ht="24" customHeight="1" x14ac:dyDescent="0.2">
      <c r="A16" s="250" t="s">
        <v>21</v>
      </c>
      <c r="B16" s="673" t="s">
        <v>221</v>
      </c>
      <c r="C16" s="169"/>
      <c r="D16" s="169"/>
      <c r="E16" s="169"/>
      <c r="F16" s="169"/>
      <c r="G16" s="251">
        <f t="shared" si="0"/>
        <v>0</v>
      </c>
    </row>
    <row r="17" spans="1:7" ht="24" customHeight="1" x14ac:dyDescent="0.2">
      <c r="A17" s="250" t="s">
        <v>22</v>
      </c>
      <c r="B17" s="673" t="s">
        <v>589</v>
      </c>
      <c r="C17" s="169"/>
      <c r="D17" s="169"/>
      <c r="E17" s="169"/>
      <c r="F17" s="169"/>
      <c r="G17" s="251">
        <f t="shared" si="0"/>
        <v>0</v>
      </c>
    </row>
    <row r="18" spans="1:7" ht="24" customHeight="1" thickBot="1" x14ac:dyDescent="0.25">
      <c r="A18" s="252" t="s">
        <v>23</v>
      </c>
      <c r="B18" s="674" t="s">
        <v>222</v>
      </c>
      <c r="C18" s="170"/>
      <c r="D18" s="170"/>
      <c r="E18" s="170"/>
      <c r="F18" s="170"/>
      <c r="G18" s="253">
        <f t="shared" si="0"/>
        <v>0</v>
      </c>
    </row>
    <row r="19" spans="1:7" s="171" customFormat="1" ht="24" customHeight="1" thickBot="1" x14ac:dyDescent="0.25">
      <c r="A19" s="254" t="s">
        <v>24</v>
      </c>
      <c r="B19" s="255" t="s">
        <v>52</v>
      </c>
      <c r="C19" s="256">
        <f>SUM(C13:C18)</f>
        <v>0</v>
      </c>
      <c r="D19" s="256">
        <f>SUM(D13:D18)</f>
        <v>0</v>
      </c>
      <c r="E19" s="256">
        <f>SUM(E13:E18)</f>
        <v>0</v>
      </c>
      <c r="F19" s="256">
        <f>SUM(F13:F18)</f>
        <v>0</v>
      </c>
      <c r="G19" s="257">
        <f t="shared" si="0"/>
        <v>0</v>
      </c>
    </row>
    <row r="20" spans="1:7" s="166" customFormat="1" x14ac:dyDescent="0.2">
      <c r="A20"/>
      <c r="B20"/>
      <c r="C20"/>
      <c r="D20"/>
      <c r="E20"/>
      <c r="F20"/>
      <c r="G20"/>
    </row>
    <row r="21" spans="1:7" s="166" customFormat="1" x14ac:dyDescent="0.2">
      <c r="A21"/>
      <c r="B21"/>
      <c r="C21"/>
      <c r="D21"/>
      <c r="E21"/>
      <c r="F21"/>
      <c r="G21"/>
    </row>
    <row r="22" spans="1:7" s="166" customFormat="1" x14ac:dyDescent="0.2">
      <c r="A22"/>
      <c r="B22"/>
      <c r="C22"/>
      <c r="D22"/>
      <c r="E22"/>
      <c r="F22"/>
      <c r="G22"/>
    </row>
    <row r="23" spans="1:7" s="166" customFormat="1" ht="15.75" x14ac:dyDescent="0.25">
      <c r="A23" s="165" t="str">
        <f>+CONCATENATE("Hencida, ",LEFT(ÖSSZEFÜGGÉSEK!A5,4),". ………………………….... nap")</f>
        <v>Hencida, 2024. ………………………….... nap</v>
      </c>
      <c r="B23"/>
      <c r="C23"/>
      <c r="D23"/>
      <c r="E23"/>
      <c r="F23"/>
      <c r="G23"/>
    </row>
    <row r="24" spans="1:7" s="166" customFormat="1" x14ac:dyDescent="0.2">
      <c r="A24"/>
      <c r="B24"/>
      <c r="C24"/>
      <c r="D24"/>
      <c r="E24"/>
      <c r="F24"/>
      <c r="G24"/>
    </row>
    <row r="26" spans="1:7" x14ac:dyDescent="0.2">
      <c r="C26" s="166"/>
      <c r="D26" s="166"/>
      <c r="E26" s="166"/>
      <c r="F26" s="166"/>
    </row>
    <row r="27" spans="1:7" ht="13.5" x14ac:dyDescent="0.25">
      <c r="C27" s="258"/>
      <c r="D27" s="259" t="s">
        <v>588</v>
      </c>
      <c r="E27" s="259"/>
      <c r="F27" s="258"/>
    </row>
    <row r="28" spans="1:7" ht="13.5" x14ac:dyDescent="0.25">
      <c r="D28" s="172"/>
      <c r="E28" s="172"/>
    </row>
    <row r="29" spans="1:7" ht="13.5" x14ac:dyDescent="0.25">
      <c r="D29" s="172"/>
      <c r="E29" s="172"/>
    </row>
  </sheetData>
  <mergeCells count="1">
    <mergeCell ref="A1:G1"/>
  </mergeCells>
  <phoneticPr fontId="30" type="noConversion"/>
  <printOptions horizontalCentered="1"/>
  <pageMargins left="0.78740157480314965" right="0.78740157480314965" top="1.1417322834645669" bottom="0.98425196850393704" header="0.78740157480314965" footer="0.78740157480314965"/>
  <pageSetup paperSize="9" scale="96" orientation="portrait" horizontalDpi="300" verticalDpi="300" r:id="rId1"/>
  <headerFooter alignWithMargins="0">
    <oddHeader>&amp;C&amp;"Times New Roman CE,Félkövér"&amp;12
&amp;R&amp;"Times New Roman CE,Félkövér dőlt"&amp;11 14. melléklet a ../2024. (..........) önkormányzati rendelethez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92D050"/>
  </sheetPr>
  <dimension ref="A1:E143"/>
  <sheetViews>
    <sheetView topLeftCell="A37" zoomScale="120" zoomScaleNormal="120" zoomScaleSheetLayoutView="100" workbookViewId="0">
      <selection activeCell="C27" sqref="C27"/>
    </sheetView>
  </sheetViews>
  <sheetFormatPr defaultColWidth="9.33203125" defaultRowHeight="15.75" x14ac:dyDescent="0.25"/>
  <cols>
    <col min="1" max="1" width="6.83203125" style="39" customWidth="1"/>
    <col min="2" max="2" width="67" style="39" customWidth="1"/>
    <col min="3" max="3" width="15.5" style="39" customWidth="1"/>
    <col min="4" max="4" width="9" style="39" customWidth="1"/>
    <col min="5" max="5" width="11" style="39" bestFit="1" customWidth="1"/>
    <col min="6" max="16384" width="9.33203125" style="39"/>
  </cols>
  <sheetData>
    <row r="1" spans="1:3" ht="15.95" customHeight="1" x14ac:dyDescent="0.25">
      <c r="A1" s="925" t="s">
        <v>15</v>
      </c>
      <c r="B1" s="925"/>
      <c r="C1" s="925"/>
    </row>
    <row r="2" spans="1:3" ht="15.95" customHeight="1" thickBot="1" x14ac:dyDescent="0.3">
      <c r="A2" s="921" t="s">
        <v>154</v>
      </c>
      <c r="B2" s="921"/>
      <c r="C2" s="296" t="s">
        <v>626</v>
      </c>
    </row>
    <row r="3" spans="1:3" ht="38.1" customHeight="1" thickBot="1" x14ac:dyDescent="0.3">
      <c r="A3" s="23" t="s">
        <v>70</v>
      </c>
      <c r="B3" s="24" t="s">
        <v>17</v>
      </c>
      <c r="C3" s="162" t="str">
        <f>+'1. melléklet'!C3</f>
        <v xml:space="preserve">2024. évi eredeti előirányzat </v>
      </c>
    </row>
    <row r="4" spans="1:3" s="1" customFormat="1" ht="15" customHeight="1" thickBot="1" x14ac:dyDescent="0.25">
      <c r="A4" s="503" t="s">
        <v>499</v>
      </c>
      <c r="B4" s="500" t="s">
        <v>500</v>
      </c>
      <c r="C4" s="623" t="s">
        <v>502</v>
      </c>
    </row>
    <row r="5" spans="1:3" s="1" customFormat="1" ht="15" customHeight="1" thickBot="1" x14ac:dyDescent="0.25">
      <c r="A5" s="509" t="s">
        <v>18</v>
      </c>
      <c r="B5" s="510" t="s">
        <v>253</v>
      </c>
      <c r="C5" s="511">
        <f>+C6+C7+C8+C9+C10+C11</f>
        <v>193085841</v>
      </c>
    </row>
    <row r="6" spans="1:3" s="1" customFormat="1" ht="15" customHeight="1" x14ac:dyDescent="0.2">
      <c r="A6" s="512" t="s">
        <v>99</v>
      </c>
      <c r="B6" s="513" t="s">
        <v>254</v>
      </c>
      <c r="C6" s="514">
        <f>'1. melléklet'!C6</f>
        <v>89307853</v>
      </c>
    </row>
    <row r="7" spans="1:3" s="1" customFormat="1" ht="15" customHeight="1" x14ac:dyDescent="0.2">
      <c r="A7" s="515" t="s">
        <v>100</v>
      </c>
      <c r="B7" s="516" t="s">
        <v>255</v>
      </c>
      <c r="C7" s="517">
        <f>'1. melléklet'!C7</f>
        <v>58048685</v>
      </c>
    </row>
    <row r="8" spans="1:3" s="1" customFormat="1" ht="15" customHeight="1" x14ac:dyDescent="0.2">
      <c r="A8" s="515" t="s">
        <v>101</v>
      </c>
      <c r="B8" s="516" t="s">
        <v>256</v>
      </c>
      <c r="C8" s="517">
        <f>'1. melléklet'!C8</f>
        <v>43005100</v>
      </c>
    </row>
    <row r="9" spans="1:3" s="1" customFormat="1" ht="15" customHeight="1" x14ac:dyDescent="0.2">
      <c r="A9" s="515" t="s">
        <v>102</v>
      </c>
      <c r="B9" s="516" t="s">
        <v>257</v>
      </c>
      <c r="C9" s="517">
        <f>'1. melléklet'!C10</f>
        <v>2724203</v>
      </c>
    </row>
    <row r="10" spans="1:3" s="1" customFormat="1" ht="15" customHeight="1" x14ac:dyDescent="0.2">
      <c r="A10" s="515" t="s">
        <v>150</v>
      </c>
      <c r="B10" s="518" t="s">
        <v>441</v>
      </c>
      <c r="C10" s="517">
        <f>'1. melléklet'!C11</f>
        <v>0</v>
      </c>
    </row>
    <row r="11" spans="1:3" s="1" customFormat="1" ht="15" customHeight="1" thickBot="1" x14ac:dyDescent="0.25">
      <c r="A11" s="519" t="s">
        <v>103</v>
      </c>
      <c r="B11" s="520" t="s">
        <v>442</v>
      </c>
      <c r="C11" s="517">
        <f>'1. melléklet'!C12</f>
        <v>0</v>
      </c>
    </row>
    <row r="12" spans="1:3" s="1" customFormat="1" ht="15" customHeight="1" thickBot="1" x14ac:dyDescent="0.25">
      <c r="A12" s="509" t="s">
        <v>19</v>
      </c>
      <c r="B12" s="521" t="s">
        <v>258</v>
      </c>
      <c r="C12" s="511">
        <f>+C13+C14+C15+C16+C17</f>
        <v>0</v>
      </c>
    </row>
    <row r="13" spans="1:3" s="1" customFormat="1" ht="15" customHeight="1" x14ac:dyDescent="0.2">
      <c r="A13" s="512" t="s">
        <v>105</v>
      </c>
      <c r="B13" s="513" t="s">
        <v>259</v>
      </c>
      <c r="C13" s="514"/>
    </row>
    <row r="14" spans="1:3" s="1" customFormat="1" ht="15" customHeight="1" x14ac:dyDescent="0.2">
      <c r="A14" s="515" t="s">
        <v>106</v>
      </c>
      <c r="B14" s="516" t="s">
        <v>260</v>
      </c>
      <c r="C14" s="517"/>
    </row>
    <row r="15" spans="1:3" s="1" customFormat="1" ht="15" customHeight="1" x14ac:dyDescent="0.2">
      <c r="A15" s="515" t="s">
        <v>107</v>
      </c>
      <c r="B15" s="516" t="s">
        <v>432</v>
      </c>
      <c r="C15" s="517"/>
    </row>
    <row r="16" spans="1:3" s="1" customFormat="1" ht="15" customHeight="1" x14ac:dyDescent="0.2">
      <c r="A16" s="515" t="s">
        <v>108</v>
      </c>
      <c r="B16" s="516" t="s">
        <v>433</v>
      </c>
      <c r="C16" s="517"/>
    </row>
    <row r="17" spans="1:3" s="1" customFormat="1" ht="15" customHeight="1" x14ac:dyDescent="0.2">
      <c r="A17" s="515" t="s">
        <v>109</v>
      </c>
      <c r="B17" s="516" t="s">
        <v>261</v>
      </c>
      <c r="C17" s="517">
        <f>'1. melléklet'!C18</f>
        <v>0</v>
      </c>
    </row>
    <row r="18" spans="1:3" s="1" customFormat="1" ht="15" customHeight="1" thickBot="1" x14ac:dyDescent="0.25">
      <c r="A18" s="519" t="s">
        <v>118</v>
      </c>
      <c r="B18" s="520" t="s">
        <v>262</v>
      </c>
      <c r="C18" s="522"/>
    </row>
    <row r="19" spans="1:3" s="1" customFormat="1" ht="15" customHeight="1" thickBot="1" x14ac:dyDescent="0.25">
      <c r="A19" s="509" t="s">
        <v>20</v>
      </c>
      <c r="B19" s="675" t="s">
        <v>263</v>
      </c>
      <c r="C19" s="624">
        <f>+C20+C21+C22+C23+C24</f>
        <v>0</v>
      </c>
    </row>
    <row r="20" spans="1:3" s="1" customFormat="1" ht="15" customHeight="1" x14ac:dyDescent="0.2">
      <c r="A20" s="512" t="s">
        <v>88</v>
      </c>
      <c r="B20" s="513" t="s">
        <v>264</v>
      </c>
      <c r="C20" s="514"/>
    </row>
    <row r="21" spans="1:3" s="1" customFormat="1" ht="15" customHeight="1" x14ac:dyDescent="0.2">
      <c r="A21" s="515" t="s">
        <v>89</v>
      </c>
      <c r="B21" s="516" t="s">
        <v>265</v>
      </c>
      <c r="C21" s="517"/>
    </row>
    <row r="22" spans="1:3" s="1" customFormat="1" ht="15" customHeight="1" x14ac:dyDescent="0.2">
      <c r="A22" s="515" t="s">
        <v>90</v>
      </c>
      <c r="B22" s="516" t="s">
        <v>434</v>
      </c>
      <c r="C22" s="517"/>
    </row>
    <row r="23" spans="1:3" s="1" customFormat="1" ht="15" customHeight="1" x14ac:dyDescent="0.2">
      <c r="A23" s="515" t="s">
        <v>91</v>
      </c>
      <c r="B23" s="516" t="s">
        <v>435</v>
      </c>
      <c r="C23" s="517"/>
    </row>
    <row r="24" spans="1:3" s="1" customFormat="1" ht="15" customHeight="1" x14ac:dyDescent="0.2">
      <c r="A24" s="515" t="s">
        <v>173</v>
      </c>
      <c r="B24" s="516" t="s">
        <v>266</v>
      </c>
      <c r="C24" s="517"/>
    </row>
    <row r="25" spans="1:3" s="1" customFormat="1" ht="15" customHeight="1" thickBot="1" x14ac:dyDescent="0.25">
      <c r="A25" s="519" t="s">
        <v>174</v>
      </c>
      <c r="B25" s="523" t="s">
        <v>267</v>
      </c>
      <c r="C25" s="522"/>
    </row>
    <row r="26" spans="1:3" s="1" customFormat="1" ht="15" customHeight="1" thickBot="1" x14ac:dyDescent="0.25">
      <c r="A26" s="509" t="s">
        <v>175</v>
      </c>
      <c r="B26" s="510" t="s">
        <v>268</v>
      </c>
      <c r="C26" s="524">
        <f>+C27+C31+C32+C33</f>
        <v>0</v>
      </c>
    </row>
    <row r="27" spans="1:3" s="1" customFormat="1" ht="15" customHeight="1" x14ac:dyDescent="0.2">
      <c r="A27" s="512" t="s">
        <v>269</v>
      </c>
      <c r="B27" s="513" t="s">
        <v>448</v>
      </c>
      <c r="C27" s="525">
        <f>C30</f>
        <v>0</v>
      </c>
    </row>
    <row r="28" spans="1:3" s="1" customFormat="1" ht="15" customHeight="1" x14ac:dyDescent="0.2">
      <c r="A28" s="515" t="s">
        <v>270</v>
      </c>
      <c r="B28" s="516" t="s">
        <v>275</v>
      </c>
      <c r="C28" s="517"/>
    </row>
    <row r="29" spans="1:3" s="1" customFormat="1" ht="15" customHeight="1" x14ac:dyDescent="0.2">
      <c r="A29" s="515" t="s">
        <v>271</v>
      </c>
      <c r="B29" s="516" t="s">
        <v>276</v>
      </c>
      <c r="C29" s="517"/>
    </row>
    <row r="30" spans="1:3" s="1" customFormat="1" ht="15" customHeight="1" x14ac:dyDescent="0.2">
      <c r="A30" s="515" t="s">
        <v>446</v>
      </c>
      <c r="B30" s="526" t="s">
        <v>447</v>
      </c>
      <c r="C30" s="517">
        <f>'1. melléklet'!C31</f>
        <v>0</v>
      </c>
    </row>
    <row r="31" spans="1:3" s="1" customFormat="1" ht="15" customHeight="1" x14ac:dyDescent="0.2">
      <c r="A31" s="515" t="s">
        <v>272</v>
      </c>
      <c r="B31" s="516" t="s">
        <v>277</v>
      </c>
      <c r="C31" s="517">
        <f>'1. melléklet'!C32</f>
        <v>0</v>
      </c>
    </row>
    <row r="32" spans="1:3" s="1" customFormat="1" ht="15" customHeight="1" x14ac:dyDescent="0.2">
      <c r="A32" s="515" t="s">
        <v>273</v>
      </c>
      <c r="B32" s="516" t="s">
        <v>278</v>
      </c>
      <c r="C32" s="517"/>
    </row>
    <row r="33" spans="1:3" s="1" customFormat="1" ht="15" customHeight="1" thickBot="1" x14ac:dyDescent="0.25">
      <c r="A33" s="519" t="s">
        <v>274</v>
      </c>
      <c r="B33" s="523" t="s">
        <v>279</v>
      </c>
      <c r="C33" s="522"/>
    </row>
    <row r="34" spans="1:3" s="1" customFormat="1" ht="15" customHeight="1" thickBot="1" x14ac:dyDescent="0.25">
      <c r="A34" s="509" t="s">
        <v>22</v>
      </c>
      <c r="B34" s="510" t="s">
        <v>443</v>
      </c>
      <c r="C34" s="511">
        <f>SUM(C35:C45)</f>
        <v>4000000</v>
      </c>
    </row>
    <row r="35" spans="1:3" s="1" customFormat="1" ht="15" customHeight="1" x14ac:dyDescent="0.2">
      <c r="A35" s="512" t="s">
        <v>92</v>
      </c>
      <c r="B35" s="513" t="s">
        <v>282</v>
      </c>
      <c r="C35" s="514"/>
    </row>
    <row r="36" spans="1:3" s="1" customFormat="1" ht="15" customHeight="1" x14ac:dyDescent="0.2">
      <c r="A36" s="515" t="s">
        <v>93</v>
      </c>
      <c r="B36" s="516" t="s">
        <v>283</v>
      </c>
      <c r="C36" s="517">
        <f>'1. melléklet'!C37</f>
        <v>3000000</v>
      </c>
    </row>
    <row r="37" spans="1:3" s="1" customFormat="1" ht="15" customHeight="1" x14ac:dyDescent="0.2">
      <c r="A37" s="515" t="s">
        <v>94</v>
      </c>
      <c r="B37" s="516" t="s">
        <v>284</v>
      </c>
      <c r="C37" s="517"/>
    </row>
    <row r="38" spans="1:3" s="1" customFormat="1" ht="15" customHeight="1" x14ac:dyDescent="0.2">
      <c r="A38" s="515" t="s">
        <v>177</v>
      </c>
      <c r="B38" s="516" t="s">
        <v>285</v>
      </c>
      <c r="C38" s="517">
        <f>'1. melléklet'!C39</f>
        <v>0</v>
      </c>
    </row>
    <row r="39" spans="1:3" s="1" customFormat="1" ht="15" customHeight="1" x14ac:dyDescent="0.2">
      <c r="A39" s="515" t="s">
        <v>178</v>
      </c>
      <c r="B39" s="516" t="s">
        <v>286</v>
      </c>
      <c r="C39" s="517">
        <f>'1. melléklet'!C40</f>
        <v>0</v>
      </c>
    </row>
    <row r="40" spans="1:3" s="1" customFormat="1" ht="15" customHeight="1" x14ac:dyDescent="0.2">
      <c r="A40" s="515" t="s">
        <v>179</v>
      </c>
      <c r="B40" s="516" t="s">
        <v>287</v>
      </c>
      <c r="C40" s="517">
        <f>'1. melléklet'!C41</f>
        <v>1000000</v>
      </c>
    </row>
    <row r="41" spans="1:3" s="1" customFormat="1" ht="15" customHeight="1" x14ac:dyDescent="0.2">
      <c r="A41" s="515" t="s">
        <v>180</v>
      </c>
      <c r="B41" s="516" t="s">
        <v>288</v>
      </c>
      <c r="C41" s="517"/>
    </row>
    <row r="42" spans="1:3" s="1" customFormat="1" ht="15" customHeight="1" x14ac:dyDescent="0.2">
      <c r="A42" s="515" t="s">
        <v>181</v>
      </c>
      <c r="B42" s="516" t="s">
        <v>289</v>
      </c>
      <c r="C42" s="517">
        <f>'1. melléklet'!C43</f>
        <v>0</v>
      </c>
    </row>
    <row r="43" spans="1:3" s="1" customFormat="1" ht="15" customHeight="1" x14ac:dyDescent="0.2">
      <c r="A43" s="515" t="s">
        <v>280</v>
      </c>
      <c r="B43" s="516" t="s">
        <v>290</v>
      </c>
      <c r="C43" s="694"/>
    </row>
    <row r="44" spans="1:3" s="1" customFormat="1" ht="15" customHeight="1" x14ac:dyDescent="0.2">
      <c r="A44" s="519" t="s">
        <v>281</v>
      </c>
      <c r="B44" s="523" t="s">
        <v>445</v>
      </c>
      <c r="C44" s="695"/>
    </row>
    <row r="45" spans="1:3" s="1" customFormat="1" ht="15" customHeight="1" thickBot="1" x14ac:dyDescent="0.25">
      <c r="A45" s="519" t="s">
        <v>444</v>
      </c>
      <c r="B45" s="520" t="s">
        <v>291</v>
      </c>
      <c r="C45" s="695">
        <f>'1. melléklet'!C34</f>
        <v>0</v>
      </c>
    </row>
    <row r="46" spans="1:3" s="1" customFormat="1" ht="15" customHeight="1" thickBot="1" x14ac:dyDescent="0.25">
      <c r="A46" s="509" t="s">
        <v>23</v>
      </c>
      <c r="B46" s="510" t="s">
        <v>292</v>
      </c>
      <c r="C46" s="511">
        <f>SUM(C47:C51)</f>
        <v>0</v>
      </c>
    </row>
    <row r="47" spans="1:3" s="1" customFormat="1" ht="15" customHeight="1" x14ac:dyDescent="0.2">
      <c r="A47" s="512" t="s">
        <v>95</v>
      </c>
      <c r="B47" s="513" t="s">
        <v>296</v>
      </c>
      <c r="C47" s="696"/>
    </row>
    <row r="48" spans="1:3" s="1" customFormat="1" ht="15" customHeight="1" x14ac:dyDescent="0.2">
      <c r="A48" s="515" t="s">
        <v>96</v>
      </c>
      <c r="B48" s="516" t="s">
        <v>297</v>
      </c>
      <c r="C48" s="694"/>
    </row>
    <row r="49" spans="1:3" s="1" customFormat="1" ht="15" customHeight="1" x14ac:dyDescent="0.2">
      <c r="A49" s="515" t="s">
        <v>293</v>
      </c>
      <c r="B49" s="516" t="s">
        <v>298</v>
      </c>
      <c r="C49" s="694"/>
    </row>
    <row r="50" spans="1:3" s="1" customFormat="1" ht="15" customHeight="1" x14ac:dyDescent="0.2">
      <c r="A50" s="515" t="s">
        <v>294</v>
      </c>
      <c r="B50" s="516" t="s">
        <v>299</v>
      </c>
      <c r="C50" s="694"/>
    </row>
    <row r="51" spans="1:3" s="1" customFormat="1" ht="15" customHeight="1" thickBot="1" x14ac:dyDescent="0.25">
      <c r="A51" s="519" t="s">
        <v>295</v>
      </c>
      <c r="B51" s="520" t="s">
        <v>300</v>
      </c>
      <c r="C51" s="695"/>
    </row>
    <row r="52" spans="1:3" s="1" customFormat="1" ht="15" customHeight="1" thickBot="1" x14ac:dyDescent="0.25">
      <c r="A52" s="509" t="s">
        <v>182</v>
      </c>
      <c r="B52" s="510" t="s">
        <v>301</v>
      </c>
      <c r="C52" s="511">
        <f>SUM(C53:C55)</f>
        <v>0</v>
      </c>
    </row>
    <row r="53" spans="1:3" s="1" customFormat="1" ht="15" customHeight="1" x14ac:dyDescent="0.2">
      <c r="A53" s="512" t="s">
        <v>97</v>
      </c>
      <c r="B53" s="513" t="s">
        <v>302</v>
      </c>
      <c r="C53" s="514"/>
    </row>
    <row r="54" spans="1:3" s="1" customFormat="1" ht="15" customHeight="1" x14ac:dyDescent="0.2">
      <c r="A54" s="515" t="s">
        <v>98</v>
      </c>
      <c r="B54" s="516" t="s">
        <v>436</v>
      </c>
      <c r="C54" s="517"/>
    </row>
    <row r="55" spans="1:3" s="1" customFormat="1" ht="15" customHeight="1" x14ac:dyDescent="0.2">
      <c r="A55" s="515" t="s">
        <v>305</v>
      </c>
      <c r="B55" s="516" t="s">
        <v>303</v>
      </c>
      <c r="C55" s="517">
        <f>'1. melléklet'!C56</f>
        <v>0</v>
      </c>
    </row>
    <row r="56" spans="1:3" s="1" customFormat="1" ht="15" customHeight="1" thickBot="1" x14ac:dyDescent="0.25">
      <c r="A56" s="519" t="s">
        <v>306</v>
      </c>
      <c r="B56" s="520" t="s">
        <v>304</v>
      </c>
      <c r="C56" s="522"/>
    </row>
    <row r="57" spans="1:3" s="1" customFormat="1" ht="15" customHeight="1" thickBot="1" x14ac:dyDescent="0.25">
      <c r="A57" s="509" t="s">
        <v>25</v>
      </c>
      <c r="B57" s="521" t="s">
        <v>307</v>
      </c>
      <c r="C57" s="511">
        <f>SUM(C58:C60)</f>
        <v>0</v>
      </c>
    </row>
    <row r="58" spans="1:3" s="1" customFormat="1" ht="15" customHeight="1" x14ac:dyDescent="0.2">
      <c r="A58" s="512" t="s">
        <v>183</v>
      </c>
      <c r="B58" s="513" t="s">
        <v>309</v>
      </c>
      <c r="C58" s="694"/>
    </row>
    <row r="59" spans="1:3" s="1" customFormat="1" ht="15" customHeight="1" x14ac:dyDescent="0.2">
      <c r="A59" s="515" t="s">
        <v>184</v>
      </c>
      <c r="B59" s="516" t="s">
        <v>437</v>
      </c>
      <c r="C59" s="694"/>
    </row>
    <row r="60" spans="1:3" s="1" customFormat="1" ht="15" customHeight="1" x14ac:dyDescent="0.2">
      <c r="A60" s="515" t="s">
        <v>229</v>
      </c>
      <c r="B60" s="516" t="s">
        <v>310</v>
      </c>
      <c r="C60" s="694">
        <f>'1. melléklet'!C61</f>
        <v>0</v>
      </c>
    </row>
    <row r="61" spans="1:3" s="1" customFormat="1" ht="15" customHeight="1" thickBot="1" x14ac:dyDescent="0.25">
      <c r="A61" s="519" t="s">
        <v>308</v>
      </c>
      <c r="B61" s="520" t="s">
        <v>311</v>
      </c>
      <c r="C61" s="694"/>
    </row>
    <row r="62" spans="1:3" s="1" customFormat="1" ht="15" customHeight="1" thickBot="1" x14ac:dyDescent="0.25">
      <c r="A62" s="530" t="s">
        <v>488</v>
      </c>
      <c r="B62" s="510" t="s">
        <v>312</v>
      </c>
      <c r="C62" s="524">
        <f>+C5+C12+C19+C26+C34+C46+C52+C57</f>
        <v>197085841</v>
      </c>
    </row>
    <row r="63" spans="1:3" s="1" customFormat="1" ht="15" customHeight="1" thickBot="1" x14ac:dyDescent="0.25">
      <c r="A63" s="531" t="s">
        <v>313</v>
      </c>
      <c r="B63" s="521" t="s">
        <v>551</v>
      </c>
      <c r="C63" s="511">
        <f>SUM(C64:C66)</f>
        <v>0</v>
      </c>
    </row>
    <row r="64" spans="1:3" s="1" customFormat="1" ht="15" customHeight="1" x14ac:dyDescent="0.2">
      <c r="A64" s="512" t="s">
        <v>345</v>
      </c>
      <c r="B64" s="513" t="s">
        <v>315</v>
      </c>
      <c r="C64" s="694"/>
    </row>
    <row r="65" spans="1:5" s="1" customFormat="1" ht="15" customHeight="1" x14ac:dyDescent="0.2">
      <c r="A65" s="515" t="s">
        <v>354</v>
      </c>
      <c r="B65" s="516" t="s">
        <v>316</v>
      </c>
      <c r="C65" s="694"/>
    </row>
    <row r="66" spans="1:5" s="1" customFormat="1" ht="15" customHeight="1" thickBot="1" x14ac:dyDescent="0.25">
      <c r="A66" s="519" t="s">
        <v>355</v>
      </c>
      <c r="B66" s="532" t="s">
        <v>473</v>
      </c>
      <c r="C66" s="694"/>
    </row>
    <row r="67" spans="1:5" s="1" customFormat="1" ht="15" customHeight="1" thickBot="1" x14ac:dyDescent="0.25">
      <c r="A67" s="531" t="s">
        <v>318</v>
      </c>
      <c r="B67" s="521" t="s">
        <v>319</v>
      </c>
      <c r="C67" s="511">
        <f>SUM(C68:C71)</f>
        <v>0</v>
      </c>
    </row>
    <row r="68" spans="1:5" s="1" customFormat="1" ht="15" customHeight="1" x14ac:dyDescent="0.2">
      <c r="A68" s="512" t="s">
        <v>151</v>
      </c>
      <c r="B68" s="513" t="s">
        <v>320</v>
      </c>
      <c r="C68" s="694"/>
    </row>
    <row r="69" spans="1:5" s="1" customFormat="1" ht="15" customHeight="1" x14ac:dyDescent="0.2">
      <c r="A69" s="515" t="s">
        <v>152</v>
      </c>
      <c r="B69" s="516" t="s">
        <v>321</v>
      </c>
      <c r="C69" s="694"/>
      <c r="E69" s="572"/>
    </row>
    <row r="70" spans="1:5" s="1" customFormat="1" ht="15" customHeight="1" x14ac:dyDescent="0.2">
      <c r="A70" s="515" t="s">
        <v>346</v>
      </c>
      <c r="B70" s="516" t="s">
        <v>322</v>
      </c>
      <c r="C70" s="694"/>
    </row>
    <row r="71" spans="1:5" s="1" customFormat="1" ht="15" customHeight="1" thickBot="1" x14ac:dyDescent="0.25">
      <c r="A71" s="519" t="s">
        <v>347</v>
      </c>
      <c r="B71" s="520" t="s">
        <v>323</v>
      </c>
      <c r="C71" s="694"/>
    </row>
    <row r="72" spans="1:5" s="1" customFormat="1" ht="15" customHeight="1" thickBot="1" x14ac:dyDescent="0.25">
      <c r="A72" s="531" t="s">
        <v>324</v>
      </c>
      <c r="B72" s="521" t="s">
        <v>325</v>
      </c>
      <c r="C72" s="511">
        <f>SUM(C73:C74)</f>
        <v>29661694</v>
      </c>
    </row>
    <row r="73" spans="1:5" s="1" customFormat="1" ht="15" customHeight="1" x14ac:dyDescent="0.2">
      <c r="A73" s="512" t="s">
        <v>348</v>
      </c>
      <c r="B73" s="513" t="s">
        <v>326</v>
      </c>
      <c r="C73" s="694">
        <f>'1. melléklet'!C74</f>
        <v>29661694</v>
      </c>
    </row>
    <row r="74" spans="1:5" s="1" customFormat="1" ht="15" customHeight="1" thickBot="1" x14ac:dyDescent="0.25">
      <c r="A74" s="519" t="s">
        <v>349</v>
      </c>
      <c r="B74" s="520" t="s">
        <v>327</v>
      </c>
      <c r="C74" s="694"/>
    </row>
    <row r="75" spans="1:5" s="1" customFormat="1" ht="15" customHeight="1" thickBot="1" x14ac:dyDescent="0.25">
      <c r="A75" s="531" t="s">
        <v>328</v>
      </c>
      <c r="B75" s="521" t="s">
        <v>329</v>
      </c>
      <c r="C75" s="511">
        <f>SUM(C76:C79)</f>
        <v>0</v>
      </c>
    </row>
    <row r="76" spans="1:5" s="1" customFormat="1" ht="15" customHeight="1" x14ac:dyDescent="0.2">
      <c r="A76" s="512" t="s">
        <v>350</v>
      </c>
      <c r="B76" s="513" t="s">
        <v>330</v>
      </c>
      <c r="C76" s="694"/>
    </row>
    <row r="77" spans="1:5" s="1" customFormat="1" ht="15" customHeight="1" x14ac:dyDescent="0.2">
      <c r="A77" s="515" t="s">
        <v>351</v>
      </c>
      <c r="B77" s="516" t="s">
        <v>331</v>
      </c>
      <c r="C77" s="694"/>
    </row>
    <row r="78" spans="1:5" s="1" customFormat="1" ht="15" customHeight="1" thickBot="1" x14ac:dyDescent="0.25">
      <c r="A78" s="519" t="s">
        <v>352</v>
      </c>
      <c r="B78" s="520" t="s">
        <v>592</v>
      </c>
      <c r="C78" s="694">
        <f>'1. melléklet'!C79</f>
        <v>0</v>
      </c>
    </row>
    <row r="79" spans="1:5" s="1" customFormat="1" ht="15" customHeight="1" thickBot="1" x14ac:dyDescent="0.25">
      <c r="A79" s="531" t="s">
        <v>333</v>
      </c>
      <c r="B79" s="521" t="s">
        <v>353</v>
      </c>
      <c r="C79" s="625">
        <f>SUM(C80:C83)</f>
        <v>0</v>
      </c>
    </row>
    <row r="80" spans="1:5" s="1" customFormat="1" ht="15" customHeight="1" x14ac:dyDescent="0.2">
      <c r="A80" s="626" t="s">
        <v>334</v>
      </c>
      <c r="B80" s="513" t="s">
        <v>335</v>
      </c>
      <c r="C80" s="697"/>
    </row>
    <row r="81" spans="1:3" s="1" customFormat="1" ht="15" customHeight="1" x14ac:dyDescent="0.2">
      <c r="A81" s="627" t="s">
        <v>336</v>
      </c>
      <c r="B81" s="516" t="s">
        <v>337</v>
      </c>
      <c r="C81" s="697"/>
    </row>
    <row r="82" spans="1:3" s="1" customFormat="1" ht="15" customHeight="1" x14ac:dyDescent="0.2">
      <c r="A82" s="627" t="s">
        <v>338</v>
      </c>
      <c r="B82" s="516" t="s">
        <v>339</v>
      </c>
      <c r="C82" s="697"/>
    </row>
    <row r="83" spans="1:3" s="1" customFormat="1" ht="15" customHeight="1" thickBot="1" x14ac:dyDescent="0.25">
      <c r="A83" s="628" t="s">
        <v>340</v>
      </c>
      <c r="B83" s="520" t="s">
        <v>341</v>
      </c>
      <c r="C83" s="697"/>
    </row>
    <row r="84" spans="1:3" s="1" customFormat="1" ht="15" customHeight="1" thickBot="1" x14ac:dyDescent="0.25">
      <c r="A84" s="531" t="s">
        <v>342</v>
      </c>
      <c r="B84" s="521" t="s">
        <v>487</v>
      </c>
      <c r="C84" s="629"/>
    </row>
    <row r="85" spans="1:3" s="1" customFormat="1" ht="15" customHeight="1" thickBot="1" x14ac:dyDescent="0.25">
      <c r="A85" s="531" t="s">
        <v>344</v>
      </c>
      <c r="B85" s="521" t="s">
        <v>343</v>
      </c>
      <c r="C85" s="629"/>
    </row>
    <row r="86" spans="1:3" s="1" customFormat="1" ht="15" customHeight="1" thickBot="1" x14ac:dyDescent="0.25">
      <c r="A86" s="531" t="s">
        <v>356</v>
      </c>
      <c r="B86" s="537" t="s">
        <v>490</v>
      </c>
      <c r="C86" s="630">
        <f>+C63+C67+C72+C75+C79+C85+C84</f>
        <v>29661694</v>
      </c>
    </row>
    <row r="87" spans="1:3" s="1" customFormat="1" ht="15" customHeight="1" thickBot="1" x14ac:dyDescent="0.25">
      <c r="A87" s="538" t="s">
        <v>489</v>
      </c>
      <c r="B87" s="539" t="s">
        <v>491</v>
      </c>
      <c r="C87" s="630">
        <f>+C62+C86</f>
        <v>226747535</v>
      </c>
    </row>
    <row r="88" spans="1:3" s="1" customFormat="1" ht="15" customHeight="1" x14ac:dyDescent="0.2">
      <c r="A88" s="631"/>
      <c r="B88" s="632"/>
      <c r="C88" s="698"/>
    </row>
    <row r="89" spans="1:3" s="1" customFormat="1" ht="15" customHeight="1" x14ac:dyDescent="0.2">
      <c r="A89" s="919" t="s">
        <v>47</v>
      </c>
      <c r="B89" s="919"/>
      <c r="C89" s="919"/>
    </row>
    <row r="90" spans="1:3" s="1" customFormat="1" ht="15" customHeight="1" thickBot="1" x14ac:dyDescent="0.3">
      <c r="A90" s="922" t="s">
        <v>155</v>
      </c>
      <c r="B90" s="922"/>
      <c r="C90" s="296" t="s">
        <v>626</v>
      </c>
    </row>
    <row r="91" spans="1:3" s="1" customFormat="1" ht="37.5" customHeight="1" thickBot="1" x14ac:dyDescent="0.25">
      <c r="A91" s="503" t="s">
        <v>16</v>
      </c>
      <c r="B91" s="500" t="s">
        <v>48</v>
      </c>
      <c r="C91" s="623" t="str">
        <f>+C3</f>
        <v xml:space="preserve">2024. évi eredeti előirányzat </v>
      </c>
    </row>
    <row r="92" spans="1:3" s="1" customFormat="1" ht="15" customHeight="1" thickBot="1" x14ac:dyDescent="0.25">
      <c r="A92" s="503" t="s">
        <v>499</v>
      </c>
      <c r="B92" s="500" t="s">
        <v>500</v>
      </c>
      <c r="C92" s="623" t="s">
        <v>502</v>
      </c>
    </row>
    <row r="93" spans="1:3" s="1" customFormat="1" ht="15" customHeight="1" thickBot="1" x14ac:dyDescent="0.25">
      <c r="A93" s="543" t="s">
        <v>18</v>
      </c>
      <c r="B93" s="544" t="s">
        <v>593</v>
      </c>
      <c r="C93" s="545">
        <f>+C94+C95+C96+C97+C98+C105</f>
        <v>381810946</v>
      </c>
    </row>
    <row r="94" spans="1:3" s="1" customFormat="1" ht="15" customHeight="1" x14ac:dyDescent="0.2">
      <c r="A94" s="546" t="s">
        <v>99</v>
      </c>
      <c r="B94" s="547" t="s">
        <v>49</v>
      </c>
      <c r="C94" s="548">
        <f>'1. melléklet'!C97</f>
        <v>214168434</v>
      </c>
    </row>
    <row r="95" spans="1:3" s="505" customFormat="1" ht="15" customHeight="1" x14ac:dyDescent="0.2">
      <c r="A95" s="515" t="s">
        <v>100</v>
      </c>
      <c r="B95" s="549" t="s">
        <v>185</v>
      </c>
      <c r="C95" s="517">
        <f>'1. melléklet'!C98</f>
        <v>23553745</v>
      </c>
    </row>
    <row r="96" spans="1:3" s="505" customFormat="1" ht="15" customHeight="1" x14ac:dyDescent="0.2">
      <c r="A96" s="515" t="s">
        <v>101</v>
      </c>
      <c r="B96" s="549" t="s">
        <v>141</v>
      </c>
      <c r="C96" s="522">
        <f>'1. melléklet'!C99</f>
        <v>112176507</v>
      </c>
    </row>
    <row r="97" spans="1:3" s="1" customFormat="1" ht="15" customHeight="1" x14ac:dyDescent="0.2">
      <c r="A97" s="515" t="s">
        <v>102</v>
      </c>
      <c r="B97" s="550" t="s">
        <v>186</v>
      </c>
      <c r="C97" s="522">
        <f>'1. melléklet'!C100</f>
        <v>31912260</v>
      </c>
    </row>
    <row r="98" spans="1:3" s="505" customFormat="1" ht="15" customHeight="1" x14ac:dyDescent="0.2">
      <c r="A98" s="515" t="s">
        <v>113</v>
      </c>
      <c r="B98" s="551" t="s">
        <v>187</v>
      </c>
      <c r="C98" s="522">
        <f>'1. melléklet'!C101</f>
        <v>0</v>
      </c>
    </row>
    <row r="99" spans="1:3" s="505" customFormat="1" ht="15" customHeight="1" x14ac:dyDescent="0.2">
      <c r="A99" s="515" t="s">
        <v>103</v>
      </c>
      <c r="B99" s="549" t="s">
        <v>454</v>
      </c>
      <c r="C99" s="522">
        <f>'1. melléklet'!C102</f>
        <v>0</v>
      </c>
    </row>
    <row r="100" spans="1:3" s="505" customFormat="1" ht="15" customHeight="1" x14ac:dyDescent="0.2">
      <c r="A100" s="515" t="s">
        <v>116</v>
      </c>
      <c r="B100" s="554" t="s">
        <v>360</v>
      </c>
      <c r="C100" s="522">
        <f>'1. melléklet'!C106</f>
        <v>0</v>
      </c>
    </row>
    <row r="101" spans="1:3" s="505" customFormat="1" ht="15" customHeight="1" x14ac:dyDescent="0.2">
      <c r="A101" s="515" t="s">
        <v>117</v>
      </c>
      <c r="B101" s="676" t="s">
        <v>361</v>
      </c>
      <c r="C101" s="522"/>
    </row>
    <row r="102" spans="1:3" s="505" customFormat="1" ht="15" customHeight="1" x14ac:dyDescent="0.2">
      <c r="A102" s="515" t="s">
        <v>119</v>
      </c>
      <c r="B102" s="553" t="s">
        <v>362</v>
      </c>
      <c r="C102" s="522"/>
    </row>
    <row r="103" spans="1:3" s="505" customFormat="1" ht="15" customHeight="1" x14ac:dyDescent="0.2">
      <c r="A103" s="515" t="s">
        <v>450</v>
      </c>
      <c r="B103" s="552" t="s">
        <v>366</v>
      </c>
      <c r="C103" s="522"/>
    </row>
    <row r="104" spans="1:3" s="505" customFormat="1" ht="15" customHeight="1" x14ac:dyDescent="0.2">
      <c r="A104" s="519" t="s">
        <v>451</v>
      </c>
      <c r="B104" s="552" t="s">
        <v>367</v>
      </c>
      <c r="C104" s="522"/>
    </row>
    <row r="105" spans="1:3" s="505" customFormat="1" ht="15" customHeight="1" x14ac:dyDescent="0.2">
      <c r="A105" s="515" t="s">
        <v>455</v>
      </c>
      <c r="B105" s="550" t="s">
        <v>50</v>
      </c>
      <c r="C105" s="517"/>
    </row>
    <row r="106" spans="1:3" s="505" customFormat="1" ht="15" customHeight="1" x14ac:dyDescent="0.2">
      <c r="A106" s="515" t="s">
        <v>456</v>
      </c>
      <c r="B106" s="549" t="s">
        <v>458</v>
      </c>
      <c r="C106" s="522"/>
    </row>
    <row r="107" spans="1:3" s="505" customFormat="1" ht="15" customHeight="1" thickBot="1" x14ac:dyDescent="0.25">
      <c r="A107" s="556" t="s">
        <v>457</v>
      </c>
      <c r="B107" s="557" t="s">
        <v>459</v>
      </c>
      <c r="C107" s="558"/>
    </row>
    <row r="108" spans="1:3" s="505" customFormat="1" ht="15" customHeight="1" thickBot="1" x14ac:dyDescent="0.25">
      <c r="A108" s="559" t="s">
        <v>19</v>
      </c>
      <c r="B108" s="560" t="s">
        <v>594</v>
      </c>
      <c r="C108" s="511">
        <f>+C109+C111+C113</f>
        <v>1806095</v>
      </c>
    </row>
    <row r="109" spans="1:3" s="505" customFormat="1" ht="15" customHeight="1" x14ac:dyDescent="0.2">
      <c r="A109" s="512" t="s">
        <v>105</v>
      </c>
      <c r="B109" s="549" t="s">
        <v>227</v>
      </c>
      <c r="C109" s="514">
        <f>'1. melléklet'!C118</f>
        <v>1806095</v>
      </c>
    </row>
    <row r="110" spans="1:3" s="505" customFormat="1" ht="15" customHeight="1" x14ac:dyDescent="0.2">
      <c r="A110" s="512" t="s">
        <v>106</v>
      </c>
      <c r="B110" s="562" t="s">
        <v>372</v>
      </c>
      <c r="C110" s="514"/>
    </row>
    <row r="111" spans="1:3" s="505" customFormat="1" ht="15" customHeight="1" x14ac:dyDescent="0.2">
      <c r="A111" s="512" t="s">
        <v>107</v>
      </c>
      <c r="B111" s="562" t="s">
        <v>189</v>
      </c>
      <c r="C111" s="517">
        <f>'1. melléklet'!C120</f>
        <v>0</v>
      </c>
    </row>
    <row r="112" spans="1:3" s="505" customFormat="1" ht="15" customHeight="1" x14ac:dyDescent="0.2">
      <c r="A112" s="512" t="s">
        <v>108</v>
      </c>
      <c r="B112" s="562" t="s">
        <v>373</v>
      </c>
      <c r="C112" s="517">
        <f>'1. melléklet'!C121</f>
        <v>0</v>
      </c>
    </row>
    <row r="113" spans="1:3" s="505" customFormat="1" ht="15" customHeight="1" x14ac:dyDescent="0.2">
      <c r="A113" s="512" t="s">
        <v>109</v>
      </c>
      <c r="B113" s="520" t="s">
        <v>230</v>
      </c>
      <c r="C113" s="517">
        <f>'1. melléklet'!C122</f>
        <v>0</v>
      </c>
    </row>
    <row r="114" spans="1:3" s="505" customFormat="1" ht="15" customHeight="1" x14ac:dyDescent="0.2">
      <c r="A114" s="512" t="s">
        <v>118</v>
      </c>
      <c r="B114" s="518" t="s">
        <v>438</v>
      </c>
      <c r="C114" s="563"/>
    </row>
    <row r="115" spans="1:3" s="505" customFormat="1" ht="15" customHeight="1" x14ac:dyDescent="0.2">
      <c r="A115" s="512" t="s">
        <v>120</v>
      </c>
      <c r="B115" s="564" t="s">
        <v>378</v>
      </c>
      <c r="C115" s="563"/>
    </row>
    <row r="116" spans="1:3" s="505" customFormat="1" ht="15" customHeight="1" x14ac:dyDescent="0.2">
      <c r="A116" s="512" t="s">
        <v>370</v>
      </c>
      <c r="B116" s="554" t="s">
        <v>375</v>
      </c>
      <c r="C116" s="563"/>
    </row>
    <row r="117" spans="1:3" s="505" customFormat="1" ht="15" customHeight="1" thickBot="1" x14ac:dyDescent="0.25">
      <c r="A117" s="555" t="s">
        <v>371</v>
      </c>
      <c r="B117" s="554" t="s">
        <v>374</v>
      </c>
      <c r="C117" s="565"/>
    </row>
    <row r="118" spans="1:3" s="505" customFormat="1" ht="15" customHeight="1" thickBot="1" x14ac:dyDescent="0.25">
      <c r="A118" s="509" t="s">
        <v>20</v>
      </c>
      <c r="B118" s="566" t="s">
        <v>460</v>
      </c>
      <c r="C118" s="511">
        <f>+C93+C108</f>
        <v>383617041</v>
      </c>
    </row>
    <row r="119" spans="1:3" s="505" customFormat="1" ht="15" customHeight="1" thickBot="1" x14ac:dyDescent="0.25">
      <c r="A119" s="509" t="s">
        <v>21</v>
      </c>
      <c r="B119" s="566" t="s">
        <v>461</v>
      </c>
      <c r="C119" s="511">
        <f>+C120+C121+C122</f>
        <v>0</v>
      </c>
    </row>
    <row r="120" spans="1:3" s="505" customFormat="1" ht="15" customHeight="1" x14ac:dyDescent="0.2">
      <c r="A120" s="512" t="s">
        <v>269</v>
      </c>
      <c r="B120" s="562" t="s">
        <v>468</v>
      </c>
      <c r="C120" s="563"/>
    </row>
    <row r="121" spans="1:3" s="505" customFormat="1" ht="15" customHeight="1" x14ac:dyDescent="0.2">
      <c r="A121" s="512" t="s">
        <v>272</v>
      </c>
      <c r="B121" s="562" t="s">
        <v>469</v>
      </c>
      <c r="C121" s="563"/>
    </row>
    <row r="122" spans="1:3" s="505" customFormat="1" ht="15" customHeight="1" thickBot="1" x14ac:dyDescent="0.25">
      <c r="A122" s="555" t="s">
        <v>273</v>
      </c>
      <c r="B122" s="562" t="s">
        <v>470</v>
      </c>
      <c r="C122" s="563"/>
    </row>
    <row r="123" spans="1:3" s="505" customFormat="1" ht="15" customHeight="1" thickBot="1" x14ac:dyDescent="0.25">
      <c r="A123" s="509" t="s">
        <v>22</v>
      </c>
      <c r="B123" s="566" t="s">
        <v>462</v>
      </c>
      <c r="C123" s="511">
        <f>+C124+C125+C126+C127+C128+C129</f>
        <v>0</v>
      </c>
    </row>
    <row r="124" spans="1:3" s="505" customFormat="1" ht="15" customHeight="1" x14ac:dyDescent="0.2">
      <c r="A124" s="512" t="s">
        <v>92</v>
      </c>
      <c r="B124" s="567" t="s">
        <v>471</v>
      </c>
      <c r="C124" s="563"/>
    </row>
    <row r="125" spans="1:3" s="505" customFormat="1" ht="15" customHeight="1" x14ac:dyDescent="0.2">
      <c r="A125" s="512" t="s">
        <v>93</v>
      </c>
      <c r="B125" s="567" t="s">
        <v>463</v>
      </c>
      <c r="C125" s="563"/>
    </row>
    <row r="126" spans="1:3" s="505" customFormat="1" ht="15" customHeight="1" x14ac:dyDescent="0.2">
      <c r="A126" s="512" t="s">
        <v>94</v>
      </c>
      <c r="B126" s="567" t="s">
        <v>464</v>
      </c>
      <c r="C126" s="563"/>
    </row>
    <row r="127" spans="1:3" s="505" customFormat="1" ht="15" customHeight="1" x14ac:dyDescent="0.2">
      <c r="A127" s="512" t="s">
        <v>177</v>
      </c>
      <c r="B127" s="567" t="s">
        <v>465</v>
      </c>
      <c r="C127" s="563"/>
    </row>
    <row r="128" spans="1:3" s="505" customFormat="1" ht="15" customHeight="1" x14ac:dyDescent="0.2">
      <c r="A128" s="512" t="s">
        <v>178</v>
      </c>
      <c r="B128" s="567" t="s">
        <v>466</v>
      </c>
      <c r="C128" s="563"/>
    </row>
    <row r="129" spans="1:4" s="505" customFormat="1" ht="15" customHeight="1" thickBot="1" x14ac:dyDescent="0.25">
      <c r="A129" s="555" t="s">
        <v>179</v>
      </c>
      <c r="B129" s="567" t="s">
        <v>467</v>
      </c>
      <c r="C129" s="563"/>
    </row>
    <row r="130" spans="1:4" s="505" customFormat="1" ht="15" customHeight="1" thickBot="1" x14ac:dyDescent="0.25">
      <c r="A130" s="509" t="s">
        <v>23</v>
      </c>
      <c r="B130" s="566" t="s">
        <v>475</v>
      </c>
      <c r="C130" s="524">
        <f t="shared" ref="C130" si="0">+C131+C132+C133</f>
        <v>0</v>
      </c>
    </row>
    <row r="131" spans="1:4" s="505" customFormat="1" ht="15" customHeight="1" x14ac:dyDescent="0.2">
      <c r="A131" s="512" t="s">
        <v>95</v>
      </c>
      <c r="B131" s="567" t="s">
        <v>379</v>
      </c>
      <c r="C131" s="563"/>
    </row>
    <row r="132" spans="1:4" s="505" customFormat="1" ht="15" customHeight="1" x14ac:dyDescent="0.2">
      <c r="A132" s="512" t="s">
        <v>96</v>
      </c>
      <c r="B132" s="567" t="s">
        <v>380</v>
      </c>
      <c r="C132" s="563"/>
    </row>
    <row r="133" spans="1:4" s="505" customFormat="1" ht="15" customHeight="1" x14ac:dyDescent="0.2">
      <c r="A133" s="512" t="s">
        <v>293</v>
      </c>
      <c r="B133" s="567" t="s">
        <v>590</v>
      </c>
      <c r="C133" s="563">
        <f>'1. melléklet'!C146</f>
        <v>0</v>
      </c>
    </row>
    <row r="134" spans="1:4" s="505" customFormat="1" ht="15" customHeight="1" thickBot="1" x14ac:dyDescent="0.25">
      <c r="A134" s="512" t="s">
        <v>294</v>
      </c>
      <c r="B134" s="567" t="s">
        <v>476</v>
      </c>
      <c r="C134" s="563"/>
    </row>
    <row r="135" spans="1:4" s="505" customFormat="1" ht="15" customHeight="1" thickBot="1" x14ac:dyDescent="0.25">
      <c r="A135" s="509" t="s">
        <v>24</v>
      </c>
      <c r="B135" s="566" t="s">
        <v>477</v>
      </c>
      <c r="C135" s="569">
        <f t="shared" ref="C135" si="1">SUM(C136)</f>
        <v>0</v>
      </c>
    </row>
    <row r="136" spans="1:4" s="505" customFormat="1" ht="15" customHeight="1" thickBot="1" x14ac:dyDescent="0.25">
      <c r="A136" s="509" t="s">
        <v>25</v>
      </c>
      <c r="B136" s="566" t="s">
        <v>482</v>
      </c>
      <c r="C136" s="633"/>
    </row>
    <row r="137" spans="1:4" s="505" customFormat="1" ht="15" customHeight="1" thickBot="1" x14ac:dyDescent="0.25">
      <c r="A137" s="509" t="s">
        <v>26</v>
      </c>
      <c r="B137" s="566" t="s">
        <v>483</v>
      </c>
      <c r="C137" s="633"/>
    </row>
    <row r="138" spans="1:4" s="505" customFormat="1" ht="15" customHeight="1" thickBot="1" x14ac:dyDescent="0.25">
      <c r="A138" s="509" t="s">
        <v>27</v>
      </c>
      <c r="B138" s="566" t="s">
        <v>485</v>
      </c>
      <c r="C138" s="634">
        <f>+C119+C123+C130+C135+C136+C137</f>
        <v>0</v>
      </c>
      <c r="D138" s="573"/>
    </row>
    <row r="139" spans="1:4" s="1" customFormat="1" ht="15" customHeight="1" thickBot="1" x14ac:dyDescent="0.25">
      <c r="A139" s="574" t="s">
        <v>28</v>
      </c>
      <c r="B139" s="575" t="s">
        <v>484</v>
      </c>
      <c r="C139" s="634">
        <f>+C118+C138</f>
        <v>383617041</v>
      </c>
    </row>
    <row r="143" spans="1:4" ht="16.5" customHeight="1" x14ac:dyDescent="0.25"/>
  </sheetData>
  <sheetProtection selectLockedCells="1" selectUnlockedCells="1"/>
  <mergeCells count="4">
    <mergeCell ref="A1:C1"/>
    <mergeCell ref="A89:C89"/>
    <mergeCell ref="A90:B90"/>
    <mergeCell ref="A2:B2"/>
  </mergeCells>
  <phoneticPr fontId="30" type="noConversion"/>
  <printOptions horizontalCentered="1"/>
  <pageMargins left="0.39370078740157483" right="0.39370078740157483" top="1.4566929133858268" bottom="0.86614173228346458" header="0.78740157480314965" footer="0.59055118110236227"/>
  <pageSetup paperSize="9" scale="80" fitToWidth="3" fitToHeight="2" orientation="portrait" r:id="rId1"/>
  <headerFooter alignWithMargins="0">
    <oddHeader xml:space="preserve">&amp;LHencida Község
Önkormányzata&amp;C&amp;"Times New Roman CE,Félkövér"&amp;12&amp;U
Tájékoztató kimutatások, mérlegek&amp;U
2021. ÉVI KÖLTSÉGVETÉS MÉRLEGE&amp;R&amp;"Times New Roman CE,Félkövér dőlt"&amp;11 1. számú tájékoztató tábla a ./......... (.........) önkorm. rendelethez </oddHeader>
    <oddFooter>&amp;P. oldal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92D050"/>
  </sheetPr>
  <dimension ref="A1:J20"/>
  <sheetViews>
    <sheetView zoomScaleNormal="100" workbookViewId="0">
      <selection activeCell="E9" sqref="E9"/>
    </sheetView>
  </sheetViews>
  <sheetFormatPr defaultColWidth="9.33203125" defaultRowHeight="12.75" x14ac:dyDescent="0.2"/>
  <cols>
    <col min="1" max="1" width="6.83203125" style="42" customWidth="1"/>
    <col min="2" max="2" width="49.6640625" style="41" customWidth="1"/>
    <col min="3" max="8" width="12.83203125" style="41" customWidth="1"/>
    <col min="9" max="9" width="14.33203125" style="41" customWidth="1"/>
    <col min="10" max="10" width="3.33203125" style="41" customWidth="1"/>
    <col min="11" max="16384" width="9.33203125" style="41"/>
  </cols>
  <sheetData>
    <row r="1" spans="1:10" ht="27.75" customHeight="1" x14ac:dyDescent="0.2">
      <c r="A1" s="947" t="s">
        <v>4</v>
      </c>
      <c r="B1" s="947"/>
      <c r="C1" s="947"/>
      <c r="D1" s="947"/>
      <c r="E1" s="947"/>
      <c r="F1" s="947"/>
      <c r="G1" s="947"/>
      <c r="H1" s="947"/>
      <c r="I1" s="947"/>
    </row>
    <row r="2" spans="1:10" ht="20.25" customHeight="1" thickBot="1" x14ac:dyDescent="0.3">
      <c r="I2" s="450" t="s">
        <v>623</v>
      </c>
    </row>
    <row r="3" spans="1:10" s="451" customFormat="1" ht="26.25" customHeight="1" x14ac:dyDescent="0.2">
      <c r="A3" s="980" t="s">
        <v>70</v>
      </c>
      <c r="B3" s="975" t="s">
        <v>86</v>
      </c>
      <c r="C3" s="980" t="s">
        <v>87</v>
      </c>
      <c r="D3" s="980" t="str">
        <f>+CONCATENATE(LEFT(ÖSSZEFÜGGÉSEK!A5,4)," előtti kifizetés")</f>
        <v>2024 előtti kifizetés</v>
      </c>
      <c r="E3" s="977" t="s">
        <v>69</v>
      </c>
      <c r="F3" s="978"/>
      <c r="G3" s="978"/>
      <c r="H3" s="979"/>
      <c r="I3" s="975" t="s">
        <v>51</v>
      </c>
    </row>
    <row r="4" spans="1:10" s="452" customFormat="1" ht="32.25" customHeight="1" thickBot="1" x14ac:dyDescent="0.25">
      <c r="A4" s="981"/>
      <c r="B4" s="976"/>
      <c r="C4" s="976"/>
      <c r="D4" s="981"/>
      <c r="E4" s="264" t="str">
        <f>+CONCATENATE(LEFT(ÖSSZEFÜGGÉSEK!A5,4),".")</f>
        <v>2024.</v>
      </c>
      <c r="F4" s="264" t="str">
        <f>+CONCATENATE(LEFT(ÖSSZEFÜGGÉSEK!A5,4)+1,".")</f>
        <v>2025.</v>
      </c>
      <c r="G4" s="264" t="str">
        <f>+CONCATENATE(LEFT(ÖSSZEFÜGGÉSEK!A5,4)+2,".")</f>
        <v>2026.</v>
      </c>
      <c r="H4" s="265" t="str">
        <f>+CONCATENATE(LEFT(ÖSSZEFÜGGÉSEK!A5,4)+2,".",CHAR(10)," után")</f>
        <v>2026.
 után</v>
      </c>
      <c r="I4" s="976"/>
    </row>
    <row r="5" spans="1:10" s="453" customFormat="1" ht="12.95" customHeight="1" thickBot="1" x14ac:dyDescent="0.25">
      <c r="A5" s="266" t="s">
        <v>499</v>
      </c>
      <c r="B5" s="267" t="s">
        <v>500</v>
      </c>
      <c r="C5" s="268" t="s">
        <v>501</v>
      </c>
      <c r="D5" s="267" t="s">
        <v>503</v>
      </c>
      <c r="E5" s="266" t="s">
        <v>502</v>
      </c>
      <c r="F5" s="268" t="s">
        <v>504</v>
      </c>
      <c r="G5" s="268" t="s">
        <v>506</v>
      </c>
      <c r="H5" s="269" t="s">
        <v>507</v>
      </c>
      <c r="I5" s="270" t="s">
        <v>508</v>
      </c>
    </row>
    <row r="6" spans="1:10" ht="24.75" customHeight="1" thickBot="1" x14ac:dyDescent="0.25">
      <c r="A6" s="271" t="s">
        <v>18</v>
      </c>
      <c r="B6" s="272" t="s">
        <v>5</v>
      </c>
      <c r="C6" s="447"/>
      <c r="D6" s="64">
        <f>+D7+D8</f>
        <v>0</v>
      </c>
      <c r="E6" s="65">
        <f>+E7+E8</f>
        <v>0</v>
      </c>
      <c r="F6" s="66">
        <f>+F7+F8</f>
        <v>0</v>
      </c>
      <c r="G6" s="66">
        <f>+G7+G8</f>
        <v>0</v>
      </c>
      <c r="H6" s="67">
        <f>+H7+H8</f>
        <v>0</v>
      </c>
      <c r="I6" s="64">
        <f t="shared" ref="I6:I19" si="0">SUM(D6:H6)</f>
        <v>0</v>
      </c>
    </row>
    <row r="7" spans="1:10" ht="20.100000000000001" customHeight="1" x14ac:dyDescent="0.2">
      <c r="A7" s="273" t="s">
        <v>19</v>
      </c>
      <c r="B7" s="68" t="s">
        <v>71</v>
      </c>
      <c r="C7" s="448"/>
      <c r="D7" s="69"/>
      <c r="E7" s="70"/>
      <c r="F7" s="26"/>
      <c r="G7" s="26"/>
      <c r="H7" s="25"/>
      <c r="I7" s="274">
        <f t="shared" si="0"/>
        <v>0</v>
      </c>
      <c r="J7" s="972" t="s">
        <v>627</v>
      </c>
    </row>
    <row r="8" spans="1:10" ht="20.100000000000001" customHeight="1" thickBot="1" x14ac:dyDescent="0.25">
      <c r="A8" s="273" t="s">
        <v>20</v>
      </c>
      <c r="B8" s="68" t="s">
        <v>71</v>
      </c>
      <c r="C8" s="448"/>
      <c r="D8" s="69"/>
      <c r="E8" s="70"/>
      <c r="F8" s="26"/>
      <c r="G8" s="26"/>
      <c r="H8" s="25"/>
      <c r="I8" s="274">
        <f t="shared" si="0"/>
        <v>0</v>
      </c>
      <c r="J8" s="972"/>
    </row>
    <row r="9" spans="1:10" ht="26.1" customHeight="1" thickBot="1" x14ac:dyDescent="0.25">
      <c r="A9" s="271" t="s">
        <v>21</v>
      </c>
      <c r="B9" s="272" t="s">
        <v>6</v>
      </c>
      <c r="C9" s="449"/>
      <c r="D9" s="64">
        <f>+D10+D11</f>
        <v>0</v>
      </c>
      <c r="E9" s="65" t="e">
        <f>+E10+E11</f>
        <v>#VALUE!</v>
      </c>
      <c r="F9" s="66">
        <f>+F10+F11</f>
        <v>0</v>
      </c>
      <c r="G9" s="66">
        <f>+G10+G11</f>
        <v>0</v>
      </c>
      <c r="H9" s="67">
        <f>+H10+H11</f>
        <v>0</v>
      </c>
      <c r="I9" s="64" t="e">
        <f t="shared" si="0"/>
        <v>#VALUE!</v>
      </c>
      <c r="J9" s="972"/>
    </row>
    <row r="10" spans="1:10" ht="20.100000000000001" customHeight="1" x14ac:dyDescent="0.2">
      <c r="A10" s="699" t="s">
        <v>22</v>
      </c>
      <c r="B10" s="700" t="s">
        <v>71</v>
      </c>
      <c r="C10" s="701"/>
      <c r="D10" s="702"/>
      <c r="E10" s="703"/>
      <c r="F10" s="704"/>
      <c r="G10" s="704"/>
      <c r="H10" s="705"/>
      <c r="I10" s="706">
        <f t="shared" si="0"/>
        <v>0</v>
      </c>
      <c r="J10" s="972"/>
    </row>
    <row r="11" spans="1:10" ht="20.100000000000001" customHeight="1" thickBot="1" x14ac:dyDescent="0.25">
      <c r="A11" s="699" t="s">
        <v>23</v>
      </c>
      <c r="B11" s="700" t="s">
        <v>71</v>
      </c>
      <c r="C11" s="707"/>
      <c r="D11" s="702"/>
      <c r="E11" s="703" t="s">
        <v>591</v>
      </c>
      <c r="F11" s="704"/>
      <c r="G11" s="704"/>
      <c r="H11" s="705"/>
      <c r="I11" s="706">
        <f t="shared" si="0"/>
        <v>0</v>
      </c>
      <c r="J11" s="972"/>
    </row>
    <row r="12" spans="1:10" ht="20.100000000000001" customHeight="1" thickBot="1" x14ac:dyDescent="0.25">
      <c r="A12" s="311" t="s">
        <v>24</v>
      </c>
      <c r="B12" s="708" t="s">
        <v>210</v>
      </c>
      <c r="C12" s="709">
        <f t="shared" ref="C12:D12" si="1">+C13+C14+C15</f>
        <v>0</v>
      </c>
      <c r="D12" s="709">
        <f t="shared" si="1"/>
        <v>0</v>
      </c>
      <c r="E12" s="709">
        <f>+E13+E14+E15</f>
        <v>0</v>
      </c>
      <c r="F12" s="709">
        <f>+F13+F14+F15</f>
        <v>0</v>
      </c>
      <c r="G12" s="710">
        <f>+G13</f>
        <v>0</v>
      </c>
      <c r="H12" s="711">
        <f>+H13</f>
        <v>0</v>
      </c>
      <c r="I12" s="712">
        <f t="shared" si="0"/>
        <v>0</v>
      </c>
      <c r="J12" s="972"/>
    </row>
    <row r="13" spans="1:10" ht="20.100000000000001" customHeight="1" thickBot="1" x14ac:dyDescent="0.25">
      <c r="A13" s="713" t="s">
        <v>25</v>
      </c>
      <c r="B13" s="714" t="s">
        <v>595</v>
      </c>
      <c r="C13" s="715"/>
      <c r="D13" s="716">
        <v>0</v>
      </c>
      <c r="E13" s="717"/>
      <c r="F13" s="718"/>
      <c r="G13" s="704"/>
      <c r="H13" s="705"/>
      <c r="I13" s="719">
        <f t="shared" si="0"/>
        <v>0</v>
      </c>
      <c r="J13" s="972"/>
    </row>
    <row r="14" spans="1:10" ht="20.100000000000001" customHeight="1" x14ac:dyDescent="0.2">
      <c r="A14" s="713" t="s">
        <v>26</v>
      </c>
      <c r="B14" s="714" t="s">
        <v>605</v>
      </c>
      <c r="C14" s="715"/>
      <c r="D14" s="717"/>
      <c r="E14" s="720"/>
      <c r="F14" s="718"/>
      <c r="G14" s="704"/>
      <c r="H14" s="721"/>
      <c r="I14" s="722">
        <f t="shared" si="0"/>
        <v>0</v>
      </c>
      <c r="J14" s="972"/>
    </row>
    <row r="15" spans="1:10" ht="20.100000000000001" customHeight="1" thickBot="1" x14ac:dyDescent="0.25">
      <c r="A15" s="713" t="s">
        <v>27</v>
      </c>
      <c r="B15" s="714" t="s">
        <v>604</v>
      </c>
      <c r="C15" s="715"/>
      <c r="D15" s="723"/>
      <c r="E15" s="720"/>
      <c r="F15" s="718"/>
      <c r="G15" s="704"/>
      <c r="H15" s="721"/>
      <c r="I15" s="724">
        <f t="shared" si="0"/>
        <v>0</v>
      </c>
      <c r="J15" s="972"/>
    </row>
    <row r="16" spans="1:10" ht="20.100000000000001" customHeight="1" thickBot="1" x14ac:dyDescent="0.25">
      <c r="A16" s="713" t="s">
        <v>28</v>
      </c>
      <c r="B16" s="725" t="s">
        <v>211</v>
      </c>
      <c r="C16" s="726"/>
      <c r="D16" s="727">
        <f>+D17</f>
        <v>0</v>
      </c>
      <c r="E16" s="727"/>
      <c r="F16" s="728"/>
      <c r="G16" s="729">
        <f>+G17</f>
        <v>0</v>
      </c>
      <c r="H16" s="730">
        <f>+H17</f>
        <v>0</v>
      </c>
      <c r="I16" s="712">
        <f t="shared" si="0"/>
        <v>0</v>
      </c>
      <c r="J16" s="972"/>
    </row>
    <row r="17" spans="1:10" ht="20.100000000000001" customHeight="1" thickBot="1" x14ac:dyDescent="0.25">
      <c r="A17" s="713" t="s">
        <v>29</v>
      </c>
      <c r="B17" s="714" t="s">
        <v>596</v>
      </c>
      <c r="C17" s="731"/>
      <c r="D17" s="732"/>
      <c r="E17" s="716"/>
      <c r="F17" s="733"/>
      <c r="G17" s="734"/>
      <c r="H17" s="735"/>
      <c r="I17" s="719">
        <f t="shared" si="0"/>
        <v>0</v>
      </c>
      <c r="J17" s="972"/>
    </row>
    <row r="18" spans="1:10" ht="20.100000000000001" customHeight="1" thickBot="1" x14ac:dyDescent="0.25">
      <c r="A18" s="713" t="s">
        <v>30</v>
      </c>
      <c r="B18" s="275" t="s">
        <v>212</v>
      </c>
      <c r="C18" s="736"/>
      <c r="D18" s="712">
        <f>+D19</f>
        <v>0</v>
      </c>
      <c r="E18" s="712">
        <f>+E19</f>
        <v>0</v>
      </c>
      <c r="F18" s="737">
        <f>+F19</f>
        <v>0</v>
      </c>
      <c r="G18" s="710">
        <f>+G19</f>
        <v>0</v>
      </c>
      <c r="H18" s="711">
        <f>+H19</f>
        <v>0</v>
      </c>
      <c r="I18" s="712">
        <f t="shared" si="0"/>
        <v>0</v>
      </c>
      <c r="J18" s="972"/>
    </row>
    <row r="19" spans="1:10" ht="20.100000000000001" customHeight="1" thickBot="1" x14ac:dyDescent="0.25">
      <c r="A19" s="713" t="s">
        <v>31</v>
      </c>
      <c r="B19" s="738" t="s">
        <v>71</v>
      </c>
      <c r="C19" s="739"/>
      <c r="D19" s="740"/>
      <c r="E19" s="740"/>
      <c r="F19" s="741"/>
      <c r="G19" s="742"/>
      <c r="H19" s="743"/>
      <c r="I19" s="744">
        <f t="shared" si="0"/>
        <v>0</v>
      </c>
      <c r="J19" s="972"/>
    </row>
    <row r="20" spans="1:10" ht="20.100000000000001" customHeight="1" thickBot="1" x14ac:dyDescent="0.25">
      <c r="A20" s="973" t="s">
        <v>147</v>
      </c>
      <c r="B20" s="974"/>
      <c r="C20" s="745"/>
      <c r="D20" s="712">
        <f t="shared" ref="D20:I20" si="2">+D6+D9+D12+D16+D18</f>
        <v>0</v>
      </c>
      <c r="E20" s="712" t="e">
        <f t="shared" si="2"/>
        <v>#VALUE!</v>
      </c>
      <c r="F20" s="712">
        <f t="shared" si="2"/>
        <v>0</v>
      </c>
      <c r="G20" s="712">
        <f t="shared" si="2"/>
        <v>0</v>
      </c>
      <c r="H20" s="712">
        <f t="shared" si="2"/>
        <v>0</v>
      </c>
      <c r="I20" s="712" t="e">
        <f t="shared" si="2"/>
        <v>#VALUE!</v>
      </c>
      <c r="J20" s="972"/>
    </row>
  </sheetData>
  <mergeCells count="9">
    <mergeCell ref="J7:J20"/>
    <mergeCell ref="A1:I1"/>
    <mergeCell ref="A20:B20"/>
    <mergeCell ref="I3:I4"/>
    <mergeCell ref="E3:H3"/>
    <mergeCell ref="A3:A4"/>
    <mergeCell ref="B3:B4"/>
    <mergeCell ref="C3:C4"/>
    <mergeCell ref="D3:D4"/>
  </mergeCells>
  <phoneticPr fontId="0" type="noConversion"/>
  <printOptions horizontalCentered="1"/>
  <pageMargins left="0.78740157480314965" right="0.78740157480314965" top="1.0236220472440944" bottom="0.98425196850393704" header="0.78740157480314965" footer="0.78740157480314965"/>
  <pageSetup paperSize="9" scale="95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92D050"/>
  </sheetPr>
  <dimension ref="A1:D31"/>
  <sheetViews>
    <sheetView zoomScaleNormal="100" workbookViewId="0">
      <selection activeCell="C16" sqref="C16"/>
    </sheetView>
  </sheetViews>
  <sheetFormatPr defaultColWidth="9.33203125" defaultRowHeight="12.75" x14ac:dyDescent="0.2"/>
  <cols>
    <col min="1" max="1" width="5.83203125" style="84" customWidth="1"/>
    <col min="2" max="2" width="54.83203125" style="3" customWidth="1"/>
    <col min="3" max="4" width="17.6640625" style="3" customWidth="1"/>
    <col min="5" max="16384" width="9.33203125" style="3"/>
  </cols>
  <sheetData>
    <row r="1" spans="1:4" ht="31.5" customHeight="1" x14ac:dyDescent="0.25">
      <c r="B1" s="983" t="s">
        <v>7</v>
      </c>
      <c r="C1" s="983"/>
      <c r="D1" s="983"/>
    </row>
    <row r="2" spans="1:4" s="72" customFormat="1" ht="16.5" thickBot="1" x14ac:dyDescent="0.3">
      <c r="A2" s="71"/>
      <c r="B2" s="358"/>
      <c r="D2" s="43" t="s">
        <v>623</v>
      </c>
    </row>
    <row r="3" spans="1:4" s="74" customFormat="1" ht="48" customHeight="1" thickBot="1" x14ac:dyDescent="0.25">
      <c r="A3" s="73" t="s">
        <v>16</v>
      </c>
      <c r="B3" s="198" t="s">
        <v>17</v>
      </c>
      <c r="C3" s="198" t="s">
        <v>72</v>
      </c>
      <c r="D3" s="199" t="s">
        <v>73</v>
      </c>
    </row>
    <row r="4" spans="1:4" s="74" customFormat="1" ht="14.1" customHeight="1" thickBot="1" x14ac:dyDescent="0.25">
      <c r="A4" s="36" t="s">
        <v>499</v>
      </c>
      <c r="B4" s="200" t="s">
        <v>500</v>
      </c>
      <c r="C4" s="200" t="s">
        <v>501</v>
      </c>
      <c r="D4" s="201" t="s">
        <v>503</v>
      </c>
    </row>
    <row r="5" spans="1:4" ht="18" customHeight="1" x14ac:dyDescent="0.2">
      <c r="A5" s="136" t="s">
        <v>18</v>
      </c>
      <c r="B5" s="202" t="s">
        <v>169</v>
      </c>
      <c r="C5" s="475"/>
      <c r="D5" s="75"/>
    </row>
    <row r="6" spans="1:4" ht="18" customHeight="1" x14ac:dyDescent="0.2">
      <c r="A6" s="76" t="s">
        <v>19</v>
      </c>
      <c r="B6" s="203" t="s">
        <v>170</v>
      </c>
      <c r="C6" s="135"/>
      <c r="D6" s="78"/>
    </row>
    <row r="7" spans="1:4" ht="18" customHeight="1" x14ac:dyDescent="0.2">
      <c r="A7" s="76" t="s">
        <v>20</v>
      </c>
      <c r="B7" s="203" t="s">
        <v>121</v>
      </c>
      <c r="C7" s="135"/>
      <c r="D7" s="78"/>
    </row>
    <row r="8" spans="1:4" ht="18" customHeight="1" x14ac:dyDescent="0.2">
      <c r="A8" s="76" t="s">
        <v>21</v>
      </c>
      <c r="B8" s="203" t="s">
        <v>122</v>
      </c>
      <c r="C8" s="135"/>
      <c r="D8" s="78"/>
    </row>
    <row r="9" spans="1:4" ht="18" customHeight="1" x14ac:dyDescent="0.2">
      <c r="A9" s="76" t="s">
        <v>22</v>
      </c>
      <c r="B9" s="203" t="s">
        <v>162</v>
      </c>
      <c r="C9" s="135"/>
      <c r="D9" s="78"/>
    </row>
    <row r="10" spans="1:4" ht="18" customHeight="1" x14ac:dyDescent="0.2">
      <c r="A10" s="76" t="s">
        <v>23</v>
      </c>
      <c r="B10" s="203" t="s">
        <v>163</v>
      </c>
      <c r="C10" s="135"/>
      <c r="D10" s="78"/>
    </row>
    <row r="11" spans="1:4" ht="18" customHeight="1" x14ac:dyDescent="0.2">
      <c r="A11" s="76" t="s">
        <v>24</v>
      </c>
      <c r="B11" s="204" t="s">
        <v>164</v>
      </c>
      <c r="C11" s="757"/>
      <c r="D11" s="758"/>
    </row>
    <row r="12" spans="1:4" ht="18" customHeight="1" x14ac:dyDescent="0.2">
      <c r="A12" s="76" t="s">
        <v>26</v>
      </c>
      <c r="B12" s="204" t="s">
        <v>165</v>
      </c>
      <c r="C12" s="135"/>
      <c r="D12" s="78"/>
    </row>
    <row r="13" spans="1:4" ht="18" customHeight="1" x14ac:dyDescent="0.2">
      <c r="A13" s="76" t="s">
        <v>27</v>
      </c>
      <c r="B13" s="204" t="s">
        <v>166</v>
      </c>
      <c r="C13" s="135"/>
      <c r="D13" s="78"/>
    </row>
    <row r="14" spans="1:4" ht="18" customHeight="1" x14ac:dyDescent="0.2">
      <c r="A14" s="76" t="s">
        <v>28</v>
      </c>
      <c r="B14" s="204" t="s">
        <v>167</v>
      </c>
      <c r="C14" s="135"/>
      <c r="D14" s="78"/>
    </row>
    <row r="15" spans="1:4" ht="22.5" customHeight="1" x14ac:dyDescent="0.2">
      <c r="A15" s="76" t="s">
        <v>29</v>
      </c>
      <c r="B15" s="204" t="s">
        <v>168</v>
      </c>
      <c r="C15" s="135">
        <v>150001</v>
      </c>
      <c r="D15" s="78">
        <v>150000</v>
      </c>
    </row>
    <row r="16" spans="1:4" ht="18" customHeight="1" x14ac:dyDescent="0.2">
      <c r="A16" s="76" t="s">
        <v>30</v>
      </c>
      <c r="B16" s="203" t="s">
        <v>123</v>
      </c>
      <c r="C16" s="135"/>
      <c r="D16" s="78"/>
    </row>
    <row r="17" spans="1:4" ht="18" customHeight="1" x14ac:dyDescent="0.2">
      <c r="A17" s="76" t="s">
        <v>31</v>
      </c>
      <c r="B17" s="203" t="s">
        <v>9</v>
      </c>
      <c r="C17" s="135"/>
      <c r="D17" s="78"/>
    </row>
    <row r="18" spans="1:4" ht="18" customHeight="1" x14ac:dyDescent="0.2">
      <c r="A18" s="76" t="s">
        <v>32</v>
      </c>
      <c r="B18" s="203" t="s">
        <v>8</v>
      </c>
      <c r="C18" s="135"/>
      <c r="D18" s="78"/>
    </row>
    <row r="19" spans="1:4" ht="18" customHeight="1" x14ac:dyDescent="0.2">
      <c r="A19" s="76" t="s">
        <v>33</v>
      </c>
      <c r="B19" s="203" t="s">
        <v>124</v>
      </c>
      <c r="C19" s="135"/>
      <c r="D19" s="78"/>
    </row>
    <row r="20" spans="1:4" ht="18" customHeight="1" x14ac:dyDescent="0.2">
      <c r="A20" s="76" t="s">
        <v>34</v>
      </c>
      <c r="B20" s="203" t="s">
        <v>125</v>
      </c>
      <c r="C20" s="135"/>
      <c r="D20" s="78"/>
    </row>
    <row r="21" spans="1:4" ht="18" customHeight="1" x14ac:dyDescent="0.2">
      <c r="A21" s="76" t="s">
        <v>35</v>
      </c>
      <c r="B21" s="127"/>
      <c r="C21" s="77"/>
      <c r="D21" s="78"/>
    </row>
    <row r="22" spans="1:4" ht="18" customHeight="1" x14ac:dyDescent="0.2">
      <c r="A22" s="76" t="s">
        <v>36</v>
      </c>
      <c r="B22" s="79"/>
      <c r="C22" s="77"/>
      <c r="D22" s="78"/>
    </row>
    <row r="23" spans="1:4" ht="18" customHeight="1" x14ac:dyDescent="0.2">
      <c r="A23" s="76" t="s">
        <v>37</v>
      </c>
      <c r="B23" s="79"/>
      <c r="C23" s="77"/>
      <c r="D23" s="78"/>
    </row>
    <row r="24" spans="1:4" ht="18" customHeight="1" x14ac:dyDescent="0.2">
      <c r="A24" s="76" t="s">
        <v>38</v>
      </c>
      <c r="B24" s="79"/>
      <c r="C24" s="77"/>
      <c r="D24" s="78"/>
    </row>
    <row r="25" spans="1:4" ht="18" customHeight="1" x14ac:dyDescent="0.2">
      <c r="A25" s="76" t="s">
        <v>39</v>
      </c>
      <c r="B25" s="79"/>
      <c r="C25" s="77"/>
      <c r="D25" s="78"/>
    </row>
    <row r="26" spans="1:4" ht="18" customHeight="1" x14ac:dyDescent="0.2">
      <c r="A26" s="76" t="s">
        <v>40</v>
      </c>
      <c r="B26" s="79"/>
      <c r="C26" s="77"/>
      <c r="D26" s="78"/>
    </row>
    <row r="27" spans="1:4" ht="18" customHeight="1" x14ac:dyDescent="0.2">
      <c r="A27" s="76" t="s">
        <v>41</v>
      </c>
      <c r="B27" s="79"/>
      <c r="C27" s="77"/>
      <c r="D27" s="78"/>
    </row>
    <row r="28" spans="1:4" ht="18" customHeight="1" x14ac:dyDescent="0.2">
      <c r="A28" s="76" t="s">
        <v>42</v>
      </c>
      <c r="B28" s="79"/>
      <c r="C28" s="77"/>
      <c r="D28" s="78"/>
    </row>
    <row r="29" spans="1:4" ht="18" customHeight="1" thickBot="1" x14ac:dyDescent="0.25">
      <c r="A29" s="137" t="s">
        <v>43</v>
      </c>
      <c r="B29" s="80"/>
      <c r="C29" s="81"/>
      <c r="D29" s="82"/>
    </row>
    <row r="30" spans="1:4" ht="18" customHeight="1" thickBot="1" x14ac:dyDescent="0.25">
      <c r="A30" s="37" t="s">
        <v>44</v>
      </c>
      <c r="B30" s="205" t="s">
        <v>52</v>
      </c>
      <c r="C30" s="206">
        <f>+C5+C6+C7+C8+C9+C16+C17+C18+C19+C20+C21+C22+C23+C24+C25+C26+C27+C28+C29</f>
        <v>0</v>
      </c>
      <c r="D30" s="207">
        <f>+D5+D6+D7+D8+D9+D16+D17+D18+D19+D20+D21+D22+D23+D24+D25+D26+D27+D28+D29</f>
        <v>0</v>
      </c>
    </row>
    <row r="31" spans="1:4" ht="8.25" customHeight="1" x14ac:dyDescent="0.2">
      <c r="A31" s="83"/>
      <c r="B31" s="982"/>
      <c r="C31" s="982"/>
      <c r="D31" s="982"/>
    </row>
  </sheetData>
  <sheetProtection selectLockedCells="1" selectUnlockedCells="1"/>
  <mergeCells count="2">
    <mergeCell ref="B31:D31"/>
    <mergeCell ref="B1:D1"/>
  </mergeCells>
  <phoneticPr fontId="30" type="noConversion"/>
  <printOptions horizontalCentered="1"/>
  <pageMargins left="0.78740157480314965" right="0.78740157480314965" top="1.0629921259842521" bottom="0.98425196850393704" header="0.78740157480314965" footer="0.78740157480314965"/>
  <pageSetup paperSize="9" scale="95" orientation="portrait" horizontalDpi="300" verticalDpi="300" r:id="rId1"/>
  <headerFooter alignWithMargins="0">
    <oddHeader>&amp;R&amp;"Times New Roman CE,Dőlt"&amp;11 &amp;"Times New Roman CE,Félkövér dőlt"3. tájékoztató tábla a ./...... (........) önkorm. rendelethez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Munka25">
    <tabColor rgb="FF92D050"/>
    <pageSetUpPr fitToPage="1"/>
  </sheetPr>
  <dimension ref="A1:Q81"/>
  <sheetViews>
    <sheetView zoomScale="145" zoomScaleNormal="145" workbookViewId="0">
      <selection sqref="A1:O1"/>
    </sheetView>
  </sheetViews>
  <sheetFormatPr defaultColWidth="9.33203125" defaultRowHeight="15.75" x14ac:dyDescent="0.25"/>
  <cols>
    <col min="1" max="1" width="4.83203125" style="101" customWidth="1"/>
    <col min="2" max="2" width="31.1640625" style="119" customWidth="1"/>
    <col min="3" max="13" width="10.1640625" style="119" bestFit="1" customWidth="1"/>
    <col min="14" max="14" width="11.1640625" style="119" bestFit="1" customWidth="1"/>
    <col min="15" max="15" width="12.6640625" style="101" customWidth="1"/>
    <col min="16" max="16" width="9.33203125" style="119"/>
    <col min="17" max="17" width="13.33203125" style="119" customWidth="1"/>
    <col min="18" max="16384" width="9.33203125" style="119"/>
  </cols>
  <sheetData>
    <row r="1" spans="1:17" ht="31.5" customHeight="1" x14ac:dyDescent="0.25">
      <c r="A1" s="987" t="str">
        <f>+CONCATENATE("Előirányzat-felhasználási terv",CHAR(10),LEFT(ÖSSZEFÜGGÉSEK!A5,4),". évre")</f>
        <v>Előirányzat-felhasználási terv
2024. évre</v>
      </c>
      <c r="B1" s="988"/>
      <c r="C1" s="988"/>
      <c r="D1" s="988"/>
      <c r="E1" s="988"/>
      <c r="F1" s="988"/>
      <c r="G1" s="988"/>
      <c r="H1" s="988"/>
      <c r="I1" s="988"/>
      <c r="J1" s="988"/>
      <c r="K1" s="988"/>
      <c r="L1" s="988"/>
      <c r="M1" s="988"/>
      <c r="N1" s="988"/>
      <c r="O1" s="988"/>
    </row>
    <row r="2" spans="1:17" ht="16.5" thickBot="1" x14ac:dyDescent="0.3">
      <c r="O2" s="4" t="s">
        <v>623</v>
      </c>
    </row>
    <row r="3" spans="1:17" s="101" customFormat="1" ht="36.75" customHeight="1" thickBot="1" x14ac:dyDescent="0.3">
      <c r="A3" s="98" t="s">
        <v>16</v>
      </c>
      <c r="B3" s="99" t="s">
        <v>62</v>
      </c>
      <c r="C3" s="99" t="s">
        <v>74</v>
      </c>
      <c r="D3" s="99" t="s">
        <v>75</v>
      </c>
      <c r="E3" s="99" t="s">
        <v>76</v>
      </c>
      <c r="F3" s="99" t="s">
        <v>77</v>
      </c>
      <c r="G3" s="99" t="s">
        <v>78</v>
      </c>
      <c r="H3" s="99" t="s">
        <v>79</v>
      </c>
      <c r="I3" s="99" t="s">
        <v>80</v>
      </c>
      <c r="J3" s="99" t="s">
        <v>81</v>
      </c>
      <c r="K3" s="99" t="s">
        <v>82</v>
      </c>
      <c r="L3" s="99" t="s">
        <v>83</v>
      </c>
      <c r="M3" s="99" t="s">
        <v>84</v>
      </c>
      <c r="N3" s="99" t="s">
        <v>85</v>
      </c>
      <c r="O3" s="100" t="s">
        <v>52</v>
      </c>
    </row>
    <row r="4" spans="1:17" s="103" customFormat="1" ht="15" customHeight="1" thickBot="1" x14ac:dyDescent="0.25">
      <c r="A4" s="102" t="s">
        <v>18</v>
      </c>
      <c r="B4" s="984" t="s">
        <v>57</v>
      </c>
      <c r="C4" s="985"/>
      <c r="D4" s="985"/>
      <c r="E4" s="985"/>
      <c r="F4" s="985"/>
      <c r="G4" s="985"/>
      <c r="H4" s="985"/>
      <c r="I4" s="985"/>
      <c r="J4" s="985"/>
      <c r="K4" s="985"/>
      <c r="L4" s="985"/>
      <c r="M4" s="985"/>
      <c r="N4" s="985"/>
      <c r="O4" s="986"/>
    </row>
    <row r="5" spans="1:17" s="103" customFormat="1" ht="22.5" x14ac:dyDescent="0.2">
      <c r="A5" s="104" t="s">
        <v>19</v>
      </c>
      <c r="B5" s="454" t="s">
        <v>382</v>
      </c>
      <c r="C5" s="105">
        <f>$O5/12</f>
        <v>18998679.5</v>
      </c>
      <c r="D5" s="105">
        <f t="shared" ref="D5:N6" si="0">$O5/12</f>
        <v>18998679.5</v>
      </c>
      <c r="E5" s="105">
        <f t="shared" si="0"/>
        <v>18998679.5</v>
      </c>
      <c r="F5" s="105">
        <f t="shared" si="0"/>
        <v>18998679.5</v>
      </c>
      <c r="G5" s="105">
        <f t="shared" si="0"/>
        <v>18998679.5</v>
      </c>
      <c r="H5" s="105">
        <f t="shared" si="0"/>
        <v>18998679.5</v>
      </c>
      <c r="I5" s="105">
        <f t="shared" si="0"/>
        <v>18998679.5</v>
      </c>
      <c r="J5" s="105">
        <f t="shared" si="0"/>
        <v>18998679.5</v>
      </c>
      <c r="K5" s="105">
        <f t="shared" si="0"/>
        <v>18998679.5</v>
      </c>
      <c r="L5" s="105">
        <f t="shared" si="0"/>
        <v>18998679.5</v>
      </c>
      <c r="M5" s="105">
        <f t="shared" si="0"/>
        <v>18998679.5</v>
      </c>
      <c r="N5" s="105">
        <f t="shared" si="0"/>
        <v>18998679.5</v>
      </c>
      <c r="O5" s="106">
        <f>'1. melléklet'!C5</f>
        <v>227984154</v>
      </c>
      <c r="Q5" s="476"/>
    </row>
    <row r="6" spans="1:17" s="110" customFormat="1" ht="22.5" x14ac:dyDescent="0.2">
      <c r="A6" s="107" t="s">
        <v>20</v>
      </c>
      <c r="B6" s="278" t="s">
        <v>429</v>
      </c>
      <c r="C6" s="108">
        <f>$O6/12</f>
        <v>0</v>
      </c>
      <c r="D6" s="108">
        <f t="shared" si="0"/>
        <v>0</v>
      </c>
      <c r="E6" s="108">
        <f t="shared" si="0"/>
        <v>0</v>
      </c>
      <c r="F6" s="108">
        <f t="shared" si="0"/>
        <v>0</v>
      </c>
      <c r="G6" s="108">
        <f t="shared" si="0"/>
        <v>0</v>
      </c>
      <c r="H6" s="108">
        <f t="shared" si="0"/>
        <v>0</v>
      </c>
      <c r="I6" s="108">
        <f t="shared" si="0"/>
        <v>0</v>
      </c>
      <c r="J6" s="108">
        <f t="shared" si="0"/>
        <v>0</v>
      </c>
      <c r="K6" s="108">
        <f t="shared" si="0"/>
        <v>0</v>
      </c>
      <c r="L6" s="108">
        <f t="shared" si="0"/>
        <v>0</v>
      </c>
      <c r="M6" s="108">
        <f t="shared" si="0"/>
        <v>0</v>
      </c>
      <c r="N6" s="108">
        <f t="shared" si="0"/>
        <v>0</v>
      </c>
      <c r="O6" s="109">
        <f>'1. melléklet'!C13</f>
        <v>0</v>
      </c>
      <c r="Q6" s="476"/>
    </row>
    <row r="7" spans="1:17" s="110" customFormat="1" ht="22.5" x14ac:dyDescent="0.2">
      <c r="A7" s="107" t="s">
        <v>21</v>
      </c>
      <c r="B7" s="277" t="s">
        <v>430</v>
      </c>
      <c r="C7" s="108">
        <f>$O7/12</f>
        <v>0</v>
      </c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2">
        <f>'1. melléklet'!C20</f>
        <v>0</v>
      </c>
      <c r="Q7" s="476"/>
    </row>
    <row r="8" spans="1:17" s="110" customFormat="1" ht="14.1" customHeight="1" x14ac:dyDescent="0.2">
      <c r="A8" s="107" t="s">
        <v>22</v>
      </c>
      <c r="B8" s="276" t="s">
        <v>176</v>
      </c>
      <c r="C8" s="108"/>
      <c r="D8" s="108"/>
      <c r="E8" s="108">
        <f>O8/2</f>
        <v>16500000</v>
      </c>
      <c r="F8" s="108"/>
      <c r="G8" s="108"/>
      <c r="H8" s="108"/>
      <c r="I8" s="108"/>
      <c r="J8" s="108"/>
      <c r="K8" s="108">
        <f>E8</f>
        <v>16500000</v>
      </c>
      <c r="L8" s="108"/>
      <c r="M8" s="108"/>
      <c r="N8" s="108"/>
      <c r="O8" s="109">
        <f>'1. melléklet'!C27</f>
        <v>33000000</v>
      </c>
      <c r="Q8" s="476"/>
    </row>
    <row r="9" spans="1:17" s="110" customFormat="1" ht="14.1" customHeight="1" x14ac:dyDescent="0.2">
      <c r="A9" s="107" t="s">
        <v>23</v>
      </c>
      <c r="B9" s="276" t="s">
        <v>431</v>
      </c>
      <c r="C9" s="108">
        <f t="shared" ref="C9:N11" si="1">$O9/12</f>
        <v>7747599.416666667</v>
      </c>
      <c r="D9" s="108">
        <f t="shared" si="1"/>
        <v>7747599.416666667</v>
      </c>
      <c r="E9" s="108">
        <f t="shared" si="1"/>
        <v>7747599.416666667</v>
      </c>
      <c r="F9" s="108">
        <f t="shared" si="1"/>
        <v>7747599.416666667</v>
      </c>
      <c r="G9" s="108">
        <f t="shared" si="1"/>
        <v>7747599.416666667</v>
      </c>
      <c r="H9" s="108">
        <f t="shared" si="1"/>
        <v>7747599.416666667</v>
      </c>
      <c r="I9" s="108">
        <f t="shared" si="1"/>
        <v>7747599.416666667</v>
      </c>
      <c r="J9" s="108">
        <f t="shared" si="1"/>
        <v>7747599.416666667</v>
      </c>
      <c r="K9" s="108">
        <f t="shared" si="1"/>
        <v>7747599.416666667</v>
      </c>
      <c r="L9" s="108">
        <f t="shared" si="1"/>
        <v>7747599.416666667</v>
      </c>
      <c r="M9" s="108">
        <f t="shared" si="1"/>
        <v>7747599.416666667</v>
      </c>
      <c r="N9" s="108">
        <f t="shared" si="1"/>
        <v>7747599.416666667</v>
      </c>
      <c r="O9" s="109">
        <f>'1. melléklet'!C35</f>
        <v>92971193</v>
      </c>
      <c r="Q9" s="476"/>
    </row>
    <row r="10" spans="1:17" s="110" customFormat="1" ht="14.1" customHeight="1" x14ac:dyDescent="0.2">
      <c r="A10" s="107" t="s">
        <v>24</v>
      </c>
      <c r="B10" s="276" t="s">
        <v>10</v>
      </c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9">
        <f>'1. melléklet'!C47</f>
        <v>0</v>
      </c>
      <c r="Q10" s="476"/>
    </row>
    <row r="11" spans="1:17" s="110" customFormat="1" ht="14.1" customHeight="1" x14ac:dyDescent="0.2">
      <c r="A11" s="107" t="s">
        <v>25</v>
      </c>
      <c r="B11" s="276" t="s">
        <v>384</v>
      </c>
      <c r="C11" s="108">
        <f t="shared" si="1"/>
        <v>0</v>
      </c>
      <c r="D11" s="108">
        <f t="shared" si="1"/>
        <v>0</v>
      </c>
      <c r="E11" s="108">
        <f t="shared" si="1"/>
        <v>0</v>
      </c>
      <c r="F11" s="108">
        <f t="shared" si="1"/>
        <v>0</v>
      </c>
      <c r="G11" s="108">
        <f t="shared" si="1"/>
        <v>0</v>
      </c>
      <c r="H11" s="108">
        <f t="shared" si="1"/>
        <v>0</v>
      </c>
      <c r="I11" s="108">
        <f t="shared" si="1"/>
        <v>0</v>
      </c>
      <c r="J11" s="108">
        <f t="shared" si="1"/>
        <v>0</v>
      </c>
      <c r="K11" s="108">
        <f t="shared" si="1"/>
        <v>0</v>
      </c>
      <c r="L11" s="108">
        <f t="shared" si="1"/>
        <v>0</v>
      </c>
      <c r="M11" s="108">
        <f t="shared" si="1"/>
        <v>0</v>
      </c>
      <c r="N11" s="108">
        <f t="shared" si="1"/>
        <v>0</v>
      </c>
      <c r="O11" s="109">
        <f>'1. melléklet'!C53</f>
        <v>0</v>
      </c>
      <c r="Q11" s="476"/>
    </row>
    <row r="12" spans="1:17" s="110" customFormat="1" ht="22.5" x14ac:dyDescent="0.2">
      <c r="A12" s="107" t="s">
        <v>26</v>
      </c>
      <c r="B12" s="278" t="s">
        <v>417</v>
      </c>
      <c r="C12" s="108"/>
      <c r="D12" s="108"/>
      <c r="E12" s="108"/>
      <c r="F12" s="108"/>
      <c r="G12" s="108"/>
      <c r="H12" s="108"/>
      <c r="I12" s="108">
        <f>O12</f>
        <v>0</v>
      </c>
      <c r="J12" s="108"/>
      <c r="K12" s="108"/>
      <c r="L12" s="108"/>
      <c r="M12" s="108"/>
      <c r="N12" s="108"/>
      <c r="O12" s="109">
        <f>'1. melléklet'!C58</f>
        <v>0</v>
      </c>
      <c r="Q12" s="476"/>
    </row>
    <row r="13" spans="1:17" s="110" customFormat="1" ht="14.1" customHeight="1" thickBot="1" x14ac:dyDescent="0.25">
      <c r="A13" s="107" t="s">
        <v>27</v>
      </c>
      <c r="B13" s="276" t="s">
        <v>11</v>
      </c>
      <c r="C13" s="108">
        <v>12703824</v>
      </c>
      <c r="D13" s="108">
        <v>12703824</v>
      </c>
      <c r="E13" s="108">
        <v>12703824</v>
      </c>
      <c r="F13" s="108">
        <v>12703824</v>
      </c>
      <c r="G13" s="108">
        <v>12703824</v>
      </c>
      <c r="H13" s="108">
        <v>12703824</v>
      </c>
      <c r="I13" s="108">
        <v>12703824</v>
      </c>
      <c r="J13" s="108">
        <v>12703824</v>
      </c>
      <c r="K13" s="108">
        <v>12703824</v>
      </c>
      <c r="L13" s="108">
        <v>12703824</v>
      </c>
      <c r="M13" s="108">
        <v>12703824</v>
      </c>
      <c r="N13" s="108">
        <v>12703830</v>
      </c>
      <c r="O13" s="109">
        <f>SUM(C13:N13)</f>
        <v>152445894</v>
      </c>
      <c r="Q13" s="476"/>
    </row>
    <row r="14" spans="1:17" s="103" customFormat="1" ht="15.95" customHeight="1" thickBot="1" x14ac:dyDescent="0.25">
      <c r="A14" s="102" t="s">
        <v>28</v>
      </c>
      <c r="B14" s="38" t="s">
        <v>110</v>
      </c>
      <c r="C14" s="113">
        <f>SUM(C5:C13)</f>
        <v>39450102.916666672</v>
      </c>
      <c r="D14" s="113">
        <f t="shared" ref="D14:N14" si="2">SUM(D5:D13)</f>
        <v>39450102.916666672</v>
      </c>
      <c r="E14" s="113">
        <f t="shared" si="2"/>
        <v>55950102.916666664</v>
      </c>
      <c r="F14" s="113">
        <f t="shared" si="2"/>
        <v>39450102.916666672</v>
      </c>
      <c r="G14" s="113">
        <f t="shared" si="2"/>
        <v>39450102.916666672</v>
      </c>
      <c r="H14" s="113">
        <f t="shared" si="2"/>
        <v>39450102.916666672</v>
      </c>
      <c r="I14" s="113">
        <f t="shared" si="2"/>
        <v>39450102.916666672</v>
      </c>
      <c r="J14" s="113">
        <f t="shared" si="2"/>
        <v>39450102.916666672</v>
      </c>
      <c r="K14" s="113">
        <f t="shared" si="2"/>
        <v>55950102.916666664</v>
      </c>
      <c r="L14" s="113">
        <f t="shared" si="2"/>
        <v>39450102.916666672</v>
      </c>
      <c r="M14" s="113">
        <f t="shared" si="2"/>
        <v>39450102.916666672</v>
      </c>
      <c r="N14" s="113">
        <f t="shared" si="2"/>
        <v>39450108.916666672</v>
      </c>
      <c r="O14" s="114">
        <f>SUM(O5:O13)</f>
        <v>506401241</v>
      </c>
      <c r="Q14" s="476"/>
    </row>
    <row r="15" spans="1:17" s="103" customFormat="1" ht="15" customHeight="1" thickBot="1" x14ac:dyDescent="0.25">
      <c r="A15" s="102" t="s">
        <v>29</v>
      </c>
      <c r="B15" s="984" t="s">
        <v>58</v>
      </c>
      <c r="C15" s="985"/>
      <c r="D15" s="985"/>
      <c r="E15" s="985"/>
      <c r="F15" s="985"/>
      <c r="G15" s="985"/>
      <c r="H15" s="985"/>
      <c r="I15" s="985"/>
      <c r="J15" s="985"/>
      <c r="K15" s="985"/>
      <c r="L15" s="985"/>
      <c r="M15" s="985"/>
      <c r="N15" s="985"/>
      <c r="O15" s="986"/>
      <c r="Q15" s="476"/>
    </row>
    <row r="16" spans="1:17" s="110" customFormat="1" ht="14.1" customHeight="1" x14ac:dyDescent="0.2">
      <c r="A16" s="115" t="s">
        <v>30</v>
      </c>
      <c r="B16" s="279" t="s">
        <v>63</v>
      </c>
      <c r="C16" s="111">
        <f>$O16/12</f>
        <v>17847369.5</v>
      </c>
      <c r="D16" s="111">
        <f t="shared" ref="D16:N20" si="3">$O16/12</f>
        <v>17847369.5</v>
      </c>
      <c r="E16" s="111">
        <f t="shared" si="3"/>
        <v>17847369.5</v>
      </c>
      <c r="F16" s="111">
        <f t="shared" si="3"/>
        <v>17847369.5</v>
      </c>
      <c r="G16" s="111">
        <f t="shared" si="3"/>
        <v>17847369.5</v>
      </c>
      <c r="H16" s="111">
        <f t="shared" si="3"/>
        <v>17847369.5</v>
      </c>
      <c r="I16" s="111">
        <f t="shared" si="3"/>
        <v>17847369.5</v>
      </c>
      <c r="J16" s="111">
        <f t="shared" si="3"/>
        <v>17847369.5</v>
      </c>
      <c r="K16" s="111">
        <f t="shared" si="3"/>
        <v>17847369.5</v>
      </c>
      <c r="L16" s="111">
        <f t="shared" si="3"/>
        <v>17847369.5</v>
      </c>
      <c r="M16" s="111">
        <f t="shared" si="3"/>
        <v>17847369.5</v>
      </c>
      <c r="N16" s="111">
        <f t="shared" si="3"/>
        <v>17847369.5</v>
      </c>
      <c r="O16" s="112">
        <f>'1. melléklet'!C97</f>
        <v>214168434</v>
      </c>
      <c r="Q16" s="476"/>
    </row>
    <row r="17" spans="1:17" s="110" customFormat="1" ht="27" customHeight="1" x14ac:dyDescent="0.2">
      <c r="A17" s="107" t="s">
        <v>31</v>
      </c>
      <c r="B17" s="278" t="s">
        <v>185</v>
      </c>
      <c r="C17" s="111">
        <f>$O17/12</f>
        <v>1962812.0833333333</v>
      </c>
      <c r="D17" s="111">
        <f t="shared" si="3"/>
        <v>1962812.0833333333</v>
      </c>
      <c r="E17" s="111">
        <f t="shared" si="3"/>
        <v>1962812.0833333333</v>
      </c>
      <c r="F17" s="111">
        <f t="shared" si="3"/>
        <v>1962812.0833333333</v>
      </c>
      <c r="G17" s="111">
        <f t="shared" si="3"/>
        <v>1962812.0833333333</v>
      </c>
      <c r="H17" s="111">
        <f t="shared" si="3"/>
        <v>1962812.0833333333</v>
      </c>
      <c r="I17" s="111">
        <f t="shared" si="3"/>
        <v>1962812.0833333333</v>
      </c>
      <c r="J17" s="111">
        <f t="shared" si="3"/>
        <v>1962812.0833333333</v>
      </c>
      <c r="K17" s="111">
        <f t="shared" si="3"/>
        <v>1962812.0833333333</v>
      </c>
      <c r="L17" s="111">
        <f t="shared" si="3"/>
        <v>1962812.0833333333</v>
      </c>
      <c r="M17" s="111">
        <f t="shared" si="3"/>
        <v>1962812.0833333333</v>
      </c>
      <c r="N17" s="111">
        <f t="shared" si="3"/>
        <v>1962812.0833333333</v>
      </c>
      <c r="O17" s="112">
        <f>'1. melléklet'!C98</f>
        <v>23553745</v>
      </c>
      <c r="Q17" s="476"/>
    </row>
    <row r="18" spans="1:17" s="110" customFormat="1" ht="14.1" customHeight="1" x14ac:dyDescent="0.2">
      <c r="A18" s="107" t="s">
        <v>32</v>
      </c>
      <c r="B18" s="276" t="s">
        <v>141</v>
      </c>
      <c r="C18" s="111">
        <f>$O18/12</f>
        <v>9348042.25</v>
      </c>
      <c r="D18" s="111">
        <f t="shared" si="3"/>
        <v>9348042.25</v>
      </c>
      <c r="E18" s="111">
        <f t="shared" si="3"/>
        <v>9348042.25</v>
      </c>
      <c r="F18" s="111">
        <f t="shared" si="3"/>
        <v>9348042.25</v>
      </c>
      <c r="G18" s="111">
        <f t="shared" si="3"/>
        <v>9348042.25</v>
      </c>
      <c r="H18" s="111">
        <f t="shared" si="3"/>
        <v>9348042.25</v>
      </c>
      <c r="I18" s="111">
        <f t="shared" si="3"/>
        <v>9348042.25</v>
      </c>
      <c r="J18" s="111">
        <f t="shared" si="3"/>
        <v>9348042.25</v>
      </c>
      <c r="K18" s="111">
        <f t="shared" si="3"/>
        <v>9348042.25</v>
      </c>
      <c r="L18" s="111">
        <f t="shared" si="3"/>
        <v>9348042.25</v>
      </c>
      <c r="M18" s="111">
        <f t="shared" si="3"/>
        <v>9348042.25</v>
      </c>
      <c r="N18" s="111">
        <f t="shared" si="3"/>
        <v>9348042.25</v>
      </c>
      <c r="O18" s="112">
        <f>'1. melléklet'!C99</f>
        <v>112176507</v>
      </c>
      <c r="Q18" s="476"/>
    </row>
    <row r="19" spans="1:17" s="110" customFormat="1" ht="14.1" customHeight="1" x14ac:dyDescent="0.2">
      <c r="A19" s="107" t="s">
        <v>33</v>
      </c>
      <c r="B19" s="276" t="s">
        <v>186</v>
      </c>
      <c r="C19" s="111">
        <f>$O19/12</f>
        <v>2659355</v>
      </c>
      <c r="D19" s="111">
        <f t="shared" si="3"/>
        <v>2659355</v>
      </c>
      <c r="E19" s="111">
        <f t="shared" si="3"/>
        <v>2659355</v>
      </c>
      <c r="F19" s="111">
        <f t="shared" si="3"/>
        <v>2659355</v>
      </c>
      <c r="G19" s="111">
        <f t="shared" si="3"/>
        <v>2659355</v>
      </c>
      <c r="H19" s="111">
        <f t="shared" si="3"/>
        <v>2659355</v>
      </c>
      <c r="I19" s="111">
        <f t="shared" si="3"/>
        <v>2659355</v>
      </c>
      <c r="J19" s="111">
        <f t="shared" si="3"/>
        <v>2659355</v>
      </c>
      <c r="K19" s="111">
        <f t="shared" si="3"/>
        <v>2659355</v>
      </c>
      <c r="L19" s="111">
        <f t="shared" si="3"/>
        <v>2659355</v>
      </c>
      <c r="M19" s="111">
        <f t="shared" si="3"/>
        <v>2659355</v>
      </c>
      <c r="N19" s="111">
        <f t="shared" si="3"/>
        <v>2659355</v>
      </c>
      <c r="O19" s="112">
        <f>'1. melléklet'!C100</f>
        <v>31912260</v>
      </c>
      <c r="Q19" s="476"/>
    </row>
    <row r="20" spans="1:17" s="110" customFormat="1" ht="14.1" customHeight="1" x14ac:dyDescent="0.2">
      <c r="A20" s="107" t="s">
        <v>34</v>
      </c>
      <c r="B20" s="276" t="s">
        <v>12</v>
      </c>
      <c r="C20" s="111">
        <f>$O20/12</f>
        <v>0</v>
      </c>
      <c r="D20" s="111">
        <f t="shared" si="3"/>
        <v>0</v>
      </c>
      <c r="E20" s="111">
        <f t="shared" si="3"/>
        <v>0</v>
      </c>
      <c r="F20" s="111">
        <f t="shared" si="3"/>
        <v>0</v>
      </c>
      <c r="G20" s="111">
        <f t="shared" si="3"/>
        <v>0</v>
      </c>
      <c r="H20" s="111">
        <f t="shared" si="3"/>
        <v>0</v>
      </c>
      <c r="I20" s="111">
        <f t="shared" si="3"/>
        <v>0</v>
      </c>
      <c r="J20" s="111">
        <f t="shared" si="3"/>
        <v>0</v>
      </c>
      <c r="K20" s="111">
        <f t="shared" si="3"/>
        <v>0</v>
      </c>
      <c r="L20" s="111">
        <f t="shared" si="3"/>
        <v>0</v>
      </c>
      <c r="M20" s="111">
        <f t="shared" si="3"/>
        <v>0</v>
      </c>
      <c r="N20" s="111">
        <f t="shared" si="3"/>
        <v>0</v>
      </c>
      <c r="O20" s="112">
        <f>'1. melléklet'!C101</f>
        <v>0</v>
      </c>
      <c r="Q20" s="476"/>
    </row>
    <row r="21" spans="1:17" s="110" customFormat="1" ht="14.1" customHeight="1" x14ac:dyDescent="0.2">
      <c r="A21" s="107" t="s">
        <v>35</v>
      </c>
      <c r="B21" s="276" t="s">
        <v>227</v>
      </c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12">
        <f>'1. melléklet'!C118</f>
        <v>1806095</v>
      </c>
      <c r="Q21" s="476"/>
    </row>
    <row r="22" spans="1:17" s="110" customFormat="1" x14ac:dyDescent="0.2">
      <c r="A22" s="107" t="s">
        <v>36</v>
      </c>
      <c r="B22" s="278" t="s">
        <v>189</v>
      </c>
      <c r="C22" s="108"/>
      <c r="D22" s="108"/>
      <c r="E22" s="108">
        <f t="shared" ref="E22:E23" si="4">O22</f>
        <v>0</v>
      </c>
      <c r="F22" s="108"/>
      <c r="G22" s="108"/>
      <c r="H22" s="108"/>
      <c r="I22" s="108"/>
      <c r="J22" s="108"/>
      <c r="K22" s="108"/>
      <c r="L22" s="108"/>
      <c r="M22" s="108"/>
      <c r="N22" s="108"/>
      <c r="O22" s="112">
        <f>'1. melléklet'!C120</f>
        <v>0</v>
      </c>
      <c r="Q22" s="476"/>
    </row>
    <row r="23" spans="1:17" s="110" customFormat="1" ht="14.1" customHeight="1" x14ac:dyDescent="0.2">
      <c r="A23" s="107" t="s">
        <v>37</v>
      </c>
      <c r="B23" s="276" t="s">
        <v>230</v>
      </c>
      <c r="C23" s="108"/>
      <c r="D23" s="108"/>
      <c r="E23" s="108">
        <f t="shared" si="4"/>
        <v>0</v>
      </c>
      <c r="F23" s="108"/>
      <c r="G23" s="108"/>
      <c r="H23" s="108"/>
      <c r="I23" s="108"/>
      <c r="J23" s="108"/>
      <c r="K23" s="108"/>
      <c r="L23" s="108"/>
      <c r="M23" s="108"/>
      <c r="N23" s="108"/>
      <c r="O23" s="112">
        <f>'1. melléklet'!C122</f>
        <v>0</v>
      </c>
      <c r="Q23" s="476"/>
    </row>
    <row r="24" spans="1:17" s="110" customFormat="1" ht="14.1" customHeight="1" thickBot="1" x14ac:dyDescent="0.25">
      <c r="A24" s="107" t="s">
        <v>38</v>
      </c>
      <c r="B24" s="276" t="s">
        <v>13</v>
      </c>
      <c r="C24" s="108">
        <v>10232016</v>
      </c>
      <c r="D24" s="108">
        <v>10232016</v>
      </c>
      <c r="E24" s="108">
        <v>10232016</v>
      </c>
      <c r="F24" s="108">
        <v>10232016</v>
      </c>
      <c r="G24" s="108">
        <v>10232016</v>
      </c>
      <c r="H24" s="108">
        <v>10232016</v>
      </c>
      <c r="I24" s="108">
        <v>10232016</v>
      </c>
      <c r="J24" s="108">
        <v>10232016</v>
      </c>
      <c r="K24" s="108">
        <v>10232016</v>
      </c>
      <c r="L24" s="108">
        <v>10232016</v>
      </c>
      <c r="M24" s="108">
        <v>10232016</v>
      </c>
      <c r="N24" s="108">
        <v>10232024</v>
      </c>
      <c r="O24" s="112">
        <f>SUM(C24:N24)</f>
        <v>122784200</v>
      </c>
      <c r="Q24" s="476"/>
    </row>
    <row r="25" spans="1:17" s="103" customFormat="1" ht="15.95" customHeight="1" thickBot="1" x14ac:dyDescent="0.25">
      <c r="A25" s="116" t="s">
        <v>39</v>
      </c>
      <c r="B25" s="38" t="s">
        <v>111</v>
      </c>
      <c r="C25" s="113">
        <f t="shared" ref="C25:N25" si="5">SUM(C16:C24)</f>
        <v>42049594.833333328</v>
      </c>
      <c r="D25" s="113">
        <f t="shared" si="5"/>
        <v>42049594.833333328</v>
      </c>
      <c r="E25" s="113">
        <f t="shared" si="5"/>
        <v>42049594.833333328</v>
      </c>
      <c r="F25" s="113">
        <f t="shared" si="5"/>
        <v>42049594.833333328</v>
      </c>
      <c r="G25" s="113">
        <f t="shared" si="5"/>
        <v>42049594.833333328</v>
      </c>
      <c r="H25" s="113">
        <f t="shared" si="5"/>
        <v>42049594.833333328</v>
      </c>
      <c r="I25" s="113">
        <f t="shared" si="5"/>
        <v>42049594.833333328</v>
      </c>
      <c r="J25" s="113">
        <f t="shared" si="5"/>
        <v>42049594.833333328</v>
      </c>
      <c r="K25" s="113">
        <f t="shared" si="5"/>
        <v>42049594.833333328</v>
      </c>
      <c r="L25" s="113">
        <f t="shared" si="5"/>
        <v>42049594.833333328</v>
      </c>
      <c r="M25" s="113">
        <f t="shared" si="5"/>
        <v>42049594.833333328</v>
      </c>
      <c r="N25" s="113">
        <f t="shared" si="5"/>
        <v>42049602.833333328</v>
      </c>
      <c r="O25" s="114">
        <f>SUM(O16:O24)</f>
        <v>506401241</v>
      </c>
      <c r="Q25" s="476"/>
    </row>
    <row r="26" spans="1:17" ht="16.5" thickBot="1" x14ac:dyDescent="0.3">
      <c r="A26" s="116" t="s">
        <v>40</v>
      </c>
      <c r="B26" s="280" t="s">
        <v>112</v>
      </c>
      <c r="C26" s="117">
        <f t="shared" ref="C26:O26" si="6">C14-C25</f>
        <v>-2599491.9166666567</v>
      </c>
      <c r="D26" s="117">
        <f t="shared" si="6"/>
        <v>-2599491.9166666567</v>
      </c>
      <c r="E26" s="117">
        <f t="shared" si="6"/>
        <v>13900508.083333336</v>
      </c>
      <c r="F26" s="117">
        <f t="shared" si="6"/>
        <v>-2599491.9166666567</v>
      </c>
      <c r="G26" s="117">
        <f t="shared" si="6"/>
        <v>-2599491.9166666567</v>
      </c>
      <c r="H26" s="117">
        <f t="shared" si="6"/>
        <v>-2599491.9166666567</v>
      </c>
      <c r="I26" s="117">
        <f t="shared" si="6"/>
        <v>-2599491.9166666567</v>
      </c>
      <c r="J26" s="117">
        <f t="shared" si="6"/>
        <v>-2599491.9166666567</v>
      </c>
      <c r="K26" s="117">
        <f t="shared" si="6"/>
        <v>13900508.083333336</v>
      </c>
      <c r="L26" s="117">
        <f t="shared" si="6"/>
        <v>-2599491.9166666567</v>
      </c>
      <c r="M26" s="117">
        <f t="shared" si="6"/>
        <v>-2599491.9166666567</v>
      </c>
      <c r="N26" s="117">
        <f t="shared" si="6"/>
        <v>-2599493.9166666567</v>
      </c>
      <c r="O26" s="118">
        <f t="shared" si="6"/>
        <v>0</v>
      </c>
      <c r="Q26" s="476"/>
    </row>
    <row r="27" spans="1:17" x14ac:dyDescent="0.25">
      <c r="A27" s="120"/>
    </row>
    <row r="28" spans="1:17" x14ac:dyDescent="0.25">
      <c r="B28" s="121"/>
      <c r="C28" s="122"/>
      <c r="D28" s="122"/>
      <c r="H28" s="501"/>
      <c r="O28" s="119"/>
    </row>
    <row r="29" spans="1:17" x14ac:dyDescent="0.25">
      <c r="O29" s="119"/>
    </row>
    <row r="30" spans="1:17" x14ac:dyDescent="0.25">
      <c r="O30" s="119"/>
    </row>
    <row r="31" spans="1:17" x14ac:dyDescent="0.25">
      <c r="O31" s="119"/>
    </row>
    <row r="32" spans="1:17" x14ac:dyDescent="0.25">
      <c r="O32" s="119"/>
    </row>
    <row r="33" spans="15:15" x14ac:dyDescent="0.25">
      <c r="O33" s="119"/>
    </row>
    <row r="34" spans="15:15" x14ac:dyDescent="0.25">
      <c r="O34" s="119"/>
    </row>
    <row r="35" spans="15:15" x14ac:dyDescent="0.25">
      <c r="O35" s="119"/>
    </row>
    <row r="36" spans="15:15" x14ac:dyDescent="0.25">
      <c r="O36" s="119"/>
    </row>
    <row r="37" spans="15:15" x14ac:dyDescent="0.25">
      <c r="O37" s="119"/>
    </row>
    <row r="38" spans="15:15" x14ac:dyDescent="0.25">
      <c r="O38" s="119"/>
    </row>
    <row r="39" spans="15:15" x14ac:dyDescent="0.25">
      <c r="O39" s="119"/>
    </row>
    <row r="40" spans="15:15" x14ac:dyDescent="0.25">
      <c r="O40" s="119"/>
    </row>
    <row r="41" spans="15:15" x14ac:dyDescent="0.25">
      <c r="O41" s="119"/>
    </row>
    <row r="42" spans="15:15" x14ac:dyDescent="0.25">
      <c r="O42" s="119"/>
    </row>
    <row r="43" spans="15:15" x14ac:dyDescent="0.25">
      <c r="O43" s="119"/>
    </row>
    <row r="44" spans="15:15" x14ac:dyDescent="0.25">
      <c r="O44" s="119"/>
    </row>
    <row r="45" spans="15:15" x14ac:dyDescent="0.25">
      <c r="O45" s="119"/>
    </row>
    <row r="46" spans="15:15" x14ac:dyDescent="0.25">
      <c r="O46" s="119"/>
    </row>
    <row r="47" spans="15:15" x14ac:dyDescent="0.25">
      <c r="O47" s="119"/>
    </row>
    <row r="48" spans="15:15" x14ac:dyDescent="0.25">
      <c r="O48" s="119"/>
    </row>
    <row r="49" spans="15:15" x14ac:dyDescent="0.25">
      <c r="O49" s="119"/>
    </row>
    <row r="50" spans="15:15" x14ac:dyDescent="0.25">
      <c r="O50" s="119"/>
    </row>
    <row r="51" spans="15:15" x14ac:dyDescent="0.25">
      <c r="O51" s="119"/>
    </row>
    <row r="52" spans="15:15" x14ac:dyDescent="0.25">
      <c r="O52" s="119"/>
    </row>
    <row r="53" spans="15:15" x14ac:dyDescent="0.25">
      <c r="O53" s="119"/>
    </row>
    <row r="54" spans="15:15" x14ac:dyDescent="0.25">
      <c r="O54" s="119"/>
    </row>
    <row r="55" spans="15:15" x14ac:dyDescent="0.25">
      <c r="O55" s="119"/>
    </row>
    <row r="56" spans="15:15" x14ac:dyDescent="0.25">
      <c r="O56" s="119"/>
    </row>
    <row r="57" spans="15:15" x14ac:dyDescent="0.25">
      <c r="O57" s="119"/>
    </row>
    <row r="58" spans="15:15" x14ac:dyDescent="0.25">
      <c r="O58" s="119"/>
    </row>
    <row r="59" spans="15:15" x14ac:dyDescent="0.25">
      <c r="O59" s="119"/>
    </row>
    <row r="60" spans="15:15" x14ac:dyDescent="0.25">
      <c r="O60" s="119"/>
    </row>
    <row r="61" spans="15:15" x14ac:dyDescent="0.25">
      <c r="O61" s="119"/>
    </row>
    <row r="62" spans="15:15" x14ac:dyDescent="0.25">
      <c r="O62" s="119"/>
    </row>
    <row r="63" spans="15:15" x14ac:dyDescent="0.25">
      <c r="O63" s="119"/>
    </row>
    <row r="64" spans="15:15" x14ac:dyDescent="0.25">
      <c r="O64" s="119"/>
    </row>
    <row r="65" spans="15:15" x14ac:dyDescent="0.25">
      <c r="O65" s="119"/>
    </row>
    <row r="66" spans="15:15" x14ac:dyDescent="0.25">
      <c r="O66" s="119"/>
    </row>
    <row r="67" spans="15:15" x14ac:dyDescent="0.25">
      <c r="O67" s="119"/>
    </row>
    <row r="68" spans="15:15" x14ac:dyDescent="0.25">
      <c r="O68" s="119"/>
    </row>
    <row r="69" spans="15:15" x14ac:dyDescent="0.25">
      <c r="O69" s="119"/>
    </row>
    <row r="70" spans="15:15" x14ac:dyDescent="0.25">
      <c r="O70" s="119"/>
    </row>
    <row r="71" spans="15:15" x14ac:dyDescent="0.25">
      <c r="O71" s="119"/>
    </row>
    <row r="72" spans="15:15" x14ac:dyDescent="0.25">
      <c r="O72" s="119"/>
    </row>
    <row r="73" spans="15:15" x14ac:dyDescent="0.25">
      <c r="O73" s="119"/>
    </row>
    <row r="74" spans="15:15" x14ac:dyDescent="0.25">
      <c r="O74" s="119"/>
    </row>
    <row r="75" spans="15:15" x14ac:dyDescent="0.25">
      <c r="O75" s="119"/>
    </row>
    <row r="76" spans="15:15" x14ac:dyDescent="0.25">
      <c r="O76" s="119"/>
    </row>
    <row r="77" spans="15:15" x14ac:dyDescent="0.25">
      <c r="O77" s="119"/>
    </row>
    <row r="78" spans="15:15" x14ac:dyDescent="0.25">
      <c r="O78" s="119"/>
    </row>
    <row r="79" spans="15:15" x14ac:dyDescent="0.25">
      <c r="O79" s="119"/>
    </row>
    <row r="80" spans="15:15" x14ac:dyDescent="0.25">
      <c r="O80" s="119"/>
    </row>
    <row r="81" spans="15:15" x14ac:dyDescent="0.25">
      <c r="O81" s="119"/>
    </row>
  </sheetData>
  <mergeCells count="3">
    <mergeCell ref="B4:O4"/>
    <mergeCell ref="B15:O15"/>
    <mergeCell ref="A1:O1"/>
  </mergeCells>
  <phoneticPr fontId="0" type="noConversion"/>
  <printOptions horizontalCentered="1"/>
  <pageMargins left="0.78740157480314965" right="0.78740157480314965" top="1.0629921259842521" bottom="0.98425196850393704" header="0.78740157480314965" footer="0.78740157480314965"/>
  <pageSetup paperSize="9" scale="84" fitToHeight="0" orientation="landscape" r:id="rId1"/>
  <headerFooter alignWithMargins="0">
    <oddHeader>&amp;R&amp;"Times New Roman CE,Félkövér dőlt"&amp;11 15. tájékoztató tábla az ../2024. (............) önkorm. rendelethez</oddHead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E36"/>
  <sheetViews>
    <sheetView workbookViewId="0">
      <selection activeCell="Q7" sqref="Q7"/>
    </sheetView>
  </sheetViews>
  <sheetFormatPr defaultRowHeight="12.75" x14ac:dyDescent="0.2"/>
  <cols>
    <col min="1" max="1" width="8.5" bestFit="1" customWidth="1"/>
    <col min="2" max="2" width="28.83203125" customWidth="1"/>
    <col min="3" max="3" width="21" customWidth="1"/>
    <col min="4" max="4" width="24.5" customWidth="1"/>
    <col min="5" max="5" width="27.1640625" customWidth="1"/>
  </cols>
  <sheetData>
    <row r="1" spans="1:5" x14ac:dyDescent="0.2">
      <c r="A1" s="989" t="s">
        <v>15</v>
      </c>
      <c r="B1" s="989"/>
      <c r="C1" s="989"/>
      <c r="D1" s="989"/>
      <c r="E1" s="989"/>
    </row>
    <row r="2" spans="1:5" ht="13.5" x14ac:dyDescent="0.2">
      <c r="A2" s="990" t="s">
        <v>764</v>
      </c>
      <c r="B2" s="990"/>
      <c r="C2" s="773"/>
      <c r="D2" s="774"/>
      <c r="E2" s="775" t="s">
        <v>652</v>
      </c>
    </row>
    <row r="3" spans="1:5" ht="25.5" x14ac:dyDescent="0.2">
      <c r="A3" s="776" t="s">
        <v>70</v>
      </c>
      <c r="B3" s="776" t="s">
        <v>17</v>
      </c>
      <c r="C3" s="776" t="s">
        <v>653</v>
      </c>
      <c r="D3" s="776" t="s">
        <v>728</v>
      </c>
      <c r="E3" s="776" t="s">
        <v>738</v>
      </c>
    </row>
    <row r="4" spans="1:5" x14ac:dyDescent="0.2">
      <c r="A4" s="777" t="s">
        <v>499</v>
      </c>
      <c r="B4" s="777" t="s">
        <v>500</v>
      </c>
      <c r="C4" s="777" t="s">
        <v>501</v>
      </c>
      <c r="D4" s="777" t="s">
        <v>503</v>
      </c>
      <c r="E4" s="777" t="s">
        <v>502</v>
      </c>
    </row>
    <row r="5" spans="1:5" ht="24" x14ac:dyDescent="0.2">
      <c r="A5" s="778" t="s">
        <v>18</v>
      </c>
      <c r="B5" s="778" t="s">
        <v>539</v>
      </c>
      <c r="C5" s="779">
        <v>240000000</v>
      </c>
      <c r="D5" s="779">
        <v>260000000</v>
      </c>
      <c r="E5" s="779">
        <v>280000000</v>
      </c>
    </row>
    <row r="6" spans="1:5" ht="24" x14ac:dyDescent="0.2">
      <c r="A6" s="778" t="s">
        <v>19</v>
      </c>
      <c r="B6" s="780" t="s">
        <v>383</v>
      </c>
      <c r="C6" s="779"/>
      <c r="D6" s="779"/>
      <c r="E6" s="779"/>
    </row>
    <row r="7" spans="1:5" ht="36" x14ac:dyDescent="0.2">
      <c r="A7" s="778" t="s">
        <v>20</v>
      </c>
      <c r="B7" s="778" t="s">
        <v>391</v>
      </c>
      <c r="C7" s="779"/>
      <c r="D7" s="779"/>
      <c r="E7" s="779"/>
    </row>
    <row r="8" spans="1:5" ht="24" x14ac:dyDescent="0.2">
      <c r="A8" s="778" t="s">
        <v>175</v>
      </c>
      <c r="B8" s="778" t="s">
        <v>268</v>
      </c>
      <c r="C8" s="781">
        <v>40000000</v>
      </c>
      <c r="D8" s="781">
        <v>40000000</v>
      </c>
      <c r="E8" s="781">
        <v>40000000</v>
      </c>
    </row>
    <row r="9" spans="1:5" x14ac:dyDescent="0.2">
      <c r="A9" s="782" t="s">
        <v>269</v>
      </c>
      <c r="B9" s="783" t="s">
        <v>654</v>
      </c>
      <c r="C9" s="784"/>
      <c r="D9" s="784"/>
      <c r="E9" s="784"/>
    </row>
    <row r="10" spans="1:5" x14ac:dyDescent="0.2">
      <c r="A10" s="782" t="s">
        <v>272</v>
      </c>
      <c r="B10" s="783" t="s">
        <v>655</v>
      </c>
      <c r="C10" s="784"/>
      <c r="D10" s="784"/>
      <c r="E10" s="784"/>
    </row>
    <row r="11" spans="1:5" x14ac:dyDescent="0.2">
      <c r="A11" s="782" t="s">
        <v>273</v>
      </c>
      <c r="B11" s="783" t="s">
        <v>656</v>
      </c>
      <c r="C11" s="784"/>
      <c r="D11" s="784"/>
      <c r="E11" s="784"/>
    </row>
    <row r="12" spans="1:5" x14ac:dyDescent="0.2">
      <c r="A12" s="782" t="s">
        <v>274</v>
      </c>
      <c r="B12" s="783" t="s">
        <v>657</v>
      </c>
      <c r="C12" s="784"/>
      <c r="D12" s="784"/>
      <c r="E12" s="784"/>
    </row>
    <row r="13" spans="1:5" ht="19.5" customHeight="1" x14ac:dyDescent="0.2">
      <c r="A13" s="782" t="s">
        <v>658</v>
      </c>
      <c r="B13" s="783" t="s">
        <v>277</v>
      </c>
      <c r="C13" s="784"/>
      <c r="D13" s="784"/>
      <c r="E13" s="784"/>
    </row>
    <row r="14" spans="1:5" ht="16.899999999999999" customHeight="1" x14ac:dyDescent="0.2">
      <c r="A14" s="782" t="s">
        <v>659</v>
      </c>
      <c r="B14" s="783" t="s">
        <v>278</v>
      </c>
      <c r="C14" s="784"/>
      <c r="D14" s="784"/>
      <c r="E14" s="784"/>
    </row>
    <row r="15" spans="1:5" x14ac:dyDescent="0.2">
      <c r="A15" s="782" t="s">
        <v>660</v>
      </c>
      <c r="B15" s="783" t="s">
        <v>279</v>
      </c>
      <c r="C15" s="784"/>
      <c r="D15" s="784"/>
      <c r="E15" s="784"/>
    </row>
    <row r="16" spans="1:5" x14ac:dyDescent="0.2">
      <c r="A16" s="778" t="s">
        <v>22</v>
      </c>
      <c r="B16" s="778" t="s">
        <v>542</v>
      </c>
      <c r="C16" s="779">
        <v>100000000</v>
      </c>
      <c r="D16" s="779">
        <v>100000000</v>
      </c>
      <c r="E16" s="779">
        <v>100000000</v>
      </c>
    </row>
    <row r="17" spans="1:5" x14ac:dyDescent="0.2">
      <c r="A17" s="778" t="s">
        <v>23</v>
      </c>
      <c r="B17" s="778" t="s">
        <v>10</v>
      </c>
      <c r="C17" s="779"/>
      <c r="D17" s="779"/>
      <c r="E17" s="779"/>
    </row>
    <row r="18" spans="1:5" ht="24" x14ac:dyDescent="0.2">
      <c r="A18" s="778" t="s">
        <v>182</v>
      </c>
      <c r="B18" s="778" t="s">
        <v>541</v>
      </c>
      <c r="C18" s="779"/>
      <c r="D18" s="779"/>
      <c r="E18" s="779"/>
    </row>
    <row r="19" spans="1:5" ht="24" x14ac:dyDescent="0.2">
      <c r="A19" s="778" t="s">
        <v>25</v>
      </c>
      <c r="B19" s="780" t="s">
        <v>540</v>
      </c>
      <c r="C19" s="779"/>
      <c r="D19" s="779"/>
      <c r="E19" s="779"/>
    </row>
    <row r="20" spans="1:5" ht="36" x14ac:dyDescent="0.2">
      <c r="A20" s="778" t="s">
        <v>26</v>
      </c>
      <c r="B20" s="778" t="s">
        <v>312</v>
      </c>
      <c r="C20" s="781">
        <f>+C5+C6+C7+C8+C16+C17+C18+C19</f>
        <v>380000000</v>
      </c>
      <c r="D20" s="781">
        <f>+D5+D6+D7+D8+D16+D17+D18+D19</f>
        <v>400000000</v>
      </c>
      <c r="E20" s="781">
        <f>+E5+E6+E7+E8+E16+E17+E18+E19</f>
        <v>420000000</v>
      </c>
    </row>
    <row r="21" spans="1:5" ht="24" x14ac:dyDescent="0.2">
      <c r="A21" s="778" t="s">
        <v>27</v>
      </c>
      <c r="B21" s="778" t="s">
        <v>543</v>
      </c>
      <c r="C21" s="785"/>
      <c r="D21" s="785"/>
      <c r="E21" s="785"/>
    </row>
    <row r="22" spans="1:5" ht="48" x14ac:dyDescent="0.2">
      <c r="A22" s="778" t="s">
        <v>28</v>
      </c>
      <c r="B22" s="778" t="s">
        <v>544</v>
      </c>
      <c r="C22" s="781">
        <f>+C20+C21</f>
        <v>380000000</v>
      </c>
      <c r="D22" s="781">
        <f>+D20+D21</f>
        <v>400000000</v>
      </c>
      <c r="E22" s="781">
        <f>+E20+E21</f>
        <v>420000000</v>
      </c>
    </row>
    <row r="23" spans="1:5" x14ac:dyDescent="0.2">
      <c r="A23" s="786"/>
      <c r="B23" s="787"/>
      <c r="C23" s="788"/>
      <c r="D23" s="789"/>
      <c r="E23" s="790"/>
    </row>
    <row r="24" spans="1:5" x14ac:dyDescent="0.2">
      <c r="A24" s="989" t="s">
        <v>47</v>
      </c>
      <c r="B24" s="989"/>
      <c r="C24" s="989"/>
      <c r="D24" s="989"/>
      <c r="E24" s="989"/>
    </row>
    <row r="25" spans="1:5" ht="13.5" x14ac:dyDescent="0.25">
      <c r="A25" s="991" t="s">
        <v>155</v>
      </c>
      <c r="B25" s="991"/>
      <c r="C25" s="773"/>
      <c r="D25" s="774"/>
      <c r="E25" s="791" t="s">
        <v>626</v>
      </c>
    </row>
    <row r="26" spans="1:5" ht="25.5" x14ac:dyDescent="0.2">
      <c r="A26" s="776" t="s">
        <v>16</v>
      </c>
      <c r="B26" s="776" t="s">
        <v>48</v>
      </c>
      <c r="C26" s="776" t="str">
        <f>+C3</f>
        <v>2025. évi</v>
      </c>
      <c r="D26" s="776" t="str">
        <f>+D3</f>
        <v>2026. évi</v>
      </c>
      <c r="E26" s="776" t="str">
        <f>+E3</f>
        <v>2027. évi</v>
      </c>
    </row>
    <row r="27" spans="1:5" x14ac:dyDescent="0.2">
      <c r="A27" s="776" t="s">
        <v>499</v>
      </c>
      <c r="B27" s="776" t="s">
        <v>500</v>
      </c>
      <c r="C27" s="776" t="s">
        <v>501</v>
      </c>
      <c r="D27" s="776" t="s">
        <v>503</v>
      </c>
      <c r="E27" s="776" t="s">
        <v>502</v>
      </c>
    </row>
    <row r="28" spans="1:5" ht="24" x14ac:dyDescent="0.2">
      <c r="A28" s="778" t="s">
        <v>18</v>
      </c>
      <c r="B28" s="792" t="s">
        <v>545</v>
      </c>
      <c r="C28" s="779">
        <v>370000000</v>
      </c>
      <c r="D28" s="779">
        <v>390000000</v>
      </c>
      <c r="E28" s="779">
        <v>410000000</v>
      </c>
    </row>
    <row r="29" spans="1:5" ht="24" x14ac:dyDescent="0.2">
      <c r="A29" s="778" t="s">
        <v>19</v>
      </c>
      <c r="B29" s="793" t="s">
        <v>550</v>
      </c>
      <c r="C29" s="781">
        <v>10000000</v>
      </c>
      <c r="D29" s="781">
        <v>10000000</v>
      </c>
      <c r="E29" s="781">
        <v>10000000</v>
      </c>
    </row>
    <row r="30" spans="1:5" x14ac:dyDescent="0.2">
      <c r="A30" s="782" t="s">
        <v>105</v>
      </c>
      <c r="B30" s="794" t="s">
        <v>227</v>
      </c>
      <c r="C30" s="784"/>
      <c r="D30" s="784"/>
      <c r="E30" s="784"/>
    </row>
    <row r="31" spans="1:5" x14ac:dyDescent="0.2">
      <c r="A31" s="782" t="s">
        <v>106</v>
      </c>
      <c r="B31" s="794" t="s">
        <v>189</v>
      </c>
      <c r="C31" s="784"/>
      <c r="D31" s="784"/>
      <c r="E31" s="784"/>
    </row>
    <row r="32" spans="1:5" x14ac:dyDescent="0.2">
      <c r="A32" s="782" t="s">
        <v>107</v>
      </c>
      <c r="B32" s="795" t="s">
        <v>230</v>
      </c>
      <c r="C32" s="784"/>
      <c r="D32" s="784"/>
      <c r="E32" s="784"/>
    </row>
    <row r="33" spans="1:5" ht="36" x14ac:dyDescent="0.2">
      <c r="A33" s="778" t="s">
        <v>20</v>
      </c>
      <c r="B33" s="796" t="s">
        <v>460</v>
      </c>
      <c r="C33" s="797">
        <f>+C28+C29</f>
        <v>380000000</v>
      </c>
      <c r="D33" s="797">
        <f>+D28+D29</f>
        <v>400000000</v>
      </c>
      <c r="E33" s="797">
        <f>+E28+E29</f>
        <v>420000000</v>
      </c>
    </row>
    <row r="34" spans="1:5" ht="24" x14ac:dyDescent="0.2">
      <c r="A34" s="778" t="s">
        <v>21</v>
      </c>
      <c r="B34" s="796" t="s">
        <v>546</v>
      </c>
      <c r="C34" s="798"/>
      <c r="D34" s="798"/>
      <c r="E34" s="798"/>
    </row>
    <row r="35" spans="1:5" ht="24" x14ac:dyDescent="0.2">
      <c r="A35" s="780" t="s">
        <v>22</v>
      </c>
      <c r="B35" s="780" t="s">
        <v>547</v>
      </c>
      <c r="C35" s="799">
        <f>+C33+C34</f>
        <v>380000000</v>
      </c>
      <c r="D35" s="799">
        <f>+D33+D34</f>
        <v>400000000</v>
      </c>
      <c r="E35" s="799">
        <f>+E33+E34</f>
        <v>420000000</v>
      </c>
    </row>
    <row r="36" spans="1:5" ht="15.75" x14ac:dyDescent="0.25">
      <c r="A36" s="800"/>
      <c r="B36" s="800"/>
      <c r="C36" s="800"/>
      <c r="D36" s="800"/>
      <c r="E36" s="800"/>
    </row>
  </sheetData>
  <mergeCells count="4">
    <mergeCell ref="A1:E1"/>
    <mergeCell ref="A2:B2"/>
    <mergeCell ref="A24:E24"/>
    <mergeCell ref="A25:B25"/>
  </mergeCells>
  <pageMargins left="0.7" right="0.7" top="0.75" bottom="0.75" header="0.3" footer="0.3"/>
  <pageSetup paperSize="9" scale="8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B1:F27"/>
  <sheetViews>
    <sheetView topLeftCell="B1" workbookViewId="0">
      <selection activeCell="E26" sqref="E26"/>
    </sheetView>
  </sheetViews>
  <sheetFormatPr defaultRowHeight="12.75" x14ac:dyDescent="0.2"/>
  <cols>
    <col min="3" max="3" width="28.1640625" customWidth="1"/>
    <col min="4" max="4" width="49.5" customWidth="1"/>
    <col min="5" max="5" width="35.33203125" customWidth="1"/>
  </cols>
  <sheetData>
    <row r="1" spans="2:6" ht="18.75" x14ac:dyDescent="0.2">
      <c r="B1" s="992" t="s">
        <v>737</v>
      </c>
      <c r="C1" s="992"/>
      <c r="D1" s="992"/>
      <c r="E1" s="992"/>
      <c r="F1" s="993"/>
    </row>
    <row r="2" spans="2:6" ht="28.5" x14ac:dyDescent="0.2">
      <c r="B2" s="801" t="s">
        <v>661</v>
      </c>
      <c r="C2" s="802" t="s">
        <v>662</v>
      </c>
      <c r="D2" s="801" t="s">
        <v>663</v>
      </c>
      <c r="E2" s="803" t="s">
        <v>664</v>
      </c>
      <c r="F2" s="804"/>
    </row>
    <row r="3" spans="2:6" ht="15" x14ac:dyDescent="0.25">
      <c r="B3" s="994" t="s">
        <v>665</v>
      </c>
      <c r="C3" s="995" t="s">
        <v>666</v>
      </c>
      <c r="D3" s="805" t="s">
        <v>667</v>
      </c>
      <c r="E3" s="806">
        <v>57360975</v>
      </c>
      <c r="F3" s="807"/>
    </row>
    <row r="4" spans="2:6" ht="15" x14ac:dyDescent="0.25">
      <c r="B4" s="994"/>
      <c r="C4" s="995"/>
      <c r="D4" s="805" t="s">
        <v>668</v>
      </c>
      <c r="E4" s="808">
        <v>3473600</v>
      </c>
      <c r="F4" s="807"/>
    </row>
    <row r="5" spans="2:6" ht="15" x14ac:dyDescent="0.25">
      <c r="B5" s="994"/>
      <c r="C5" s="995"/>
      <c r="D5" s="805" t="s">
        <v>669</v>
      </c>
      <c r="E5" s="808">
        <v>9244500</v>
      </c>
      <c r="F5" s="807"/>
    </row>
    <row r="6" spans="2:6" ht="15" x14ac:dyDescent="0.25">
      <c r="B6" s="994"/>
      <c r="C6" s="995"/>
      <c r="D6" s="805" t="s">
        <v>670</v>
      </c>
      <c r="E6" s="808">
        <v>3079125</v>
      </c>
      <c r="F6" s="807"/>
    </row>
    <row r="7" spans="2:6" ht="15" x14ac:dyDescent="0.25">
      <c r="B7" s="994"/>
      <c r="C7" s="995"/>
      <c r="D7" s="805" t="s">
        <v>671</v>
      </c>
      <c r="E7" s="808">
        <v>3728900</v>
      </c>
      <c r="F7" s="807"/>
    </row>
    <row r="8" spans="2:6" ht="22.5" x14ac:dyDescent="0.25">
      <c r="B8" s="994"/>
      <c r="C8" s="995"/>
      <c r="D8" s="805" t="s">
        <v>672</v>
      </c>
      <c r="E8" s="808">
        <v>5100</v>
      </c>
      <c r="F8" s="807"/>
    </row>
    <row r="9" spans="2:6" ht="15" x14ac:dyDescent="0.25">
      <c r="B9" s="994"/>
      <c r="C9" s="995"/>
      <c r="D9" s="805" t="s">
        <v>673</v>
      </c>
      <c r="E9" s="808">
        <v>8500000</v>
      </c>
      <c r="F9" s="807"/>
    </row>
    <row r="10" spans="2:6" ht="15" x14ac:dyDescent="0.25">
      <c r="B10" s="994"/>
      <c r="C10" s="995"/>
      <c r="D10" s="809" t="s">
        <v>674</v>
      </c>
      <c r="E10" s="808">
        <v>3915653</v>
      </c>
      <c r="F10" s="807"/>
    </row>
    <row r="11" spans="2:6" ht="15" x14ac:dyDescent="0.2">
      <c r="B11" s="996" t="s">
        <v>675</v>
      </c>
      <c r="C11" s="997"/>
      <c r="D11" s="810"/>
      <c r="E11" s="811">
        <f>SUM(E3:E10)</f>
        <v>89307853</v>
      </c>
      <c r="F11" s="812"/>
    </row>
    <row r="12" spans="2:6" ht="15" x14ac:dyDescent="0.25">
      <c r="B12" s="994" t="s">
        <v>676</v>
      </c>
      <c r="C12" s="995" t="s">
        <v>677</v>
      </c>
      <c r="D12" s="805" t="s">
        <v>678</v>
      </c>
      <c r="E12" s="808">
        <v>10536000</v>
      </c>
      <c r="F12" s="807"/>
    </row>
    <row r="13" spans="2:6" ht="15" x14ac:dyDescent="0.25">
      <c r="B13" s="994"/>
      <c r="C13" s="995"/>
      <c r="D13" s="805" t="s">
        <v>679</v>
      </c>
      <c r="E13" s="808">
        <v>6550212</v>
      </c>
      <c r="F13" s="807"/>
    </row>
    <row r="14" spans="2:6" ht="15" x14ac:dyDescent="0.25">
      <c r="B14" s="994"/>
      <c r="C14" s="995"/>
      <c r="D14" s="805" t="s">
        <v>680</v>
      </c>
      <c r="E14" s="808">
        <v>33247600</v>
      </c>
      <c r="F14" s="807"/>
    </row>
    <row r="15" spans="2:6" ht="15" x14ac:dyDescent="0.2">
      <c r="B15" s="996" t="s">
        <v>675</v>
      </c>
      <c r="C15" s="997"/>
      <c r="D15" s="810"/>
      <c r="E15" s="811">
        <v>50333812</v>
      </c>
      <c r="F15" s="812"/>
    </row>
    <row r="16" spans="2:6" ht="15" x14ac:dyDescent="0.25">
      <c r="B16" s="998" t="s">
        <v>739</v>
      </c>
      <c r="C16" s="995" t="s">
        <v>742</v>
      </c>
      <c r="D16" s="805" t="s">
        <v>681</v>
      </c>
      <c r="E16" s="808">
        <v>36362000</v>
      </c>
      <c r="F16" s="807"/>
    </row>
    <row r="17" spans="2:6" ht="37.5" customHeight="1" x14ac:dyDescent="0.25">
      <c r="B17" s="999"/>
      <c r="C17" s="995"/>
      <c r="D17" s="805" t="s">
        <v>682</v>
      </c>
      <c r="E17" s="808">
        <v>6643100</v>
      </c>
      <c r="F17" s="807"/>
    </row>
    <row r="18" spans="2:6" ht="37.5" customHeight="1" x14ac:dyDescent="0.25">
      <c r="B18" s="998" t="s">
        <v>740</v>
      </c>
      <c r="C18" s="995" t="s">
        <v>743</v>
      </c>
      <c r="D18" s="805" t="s">
        <v>744</v>
      </c>
      <c r="E18" s="808">
        <v>29651862</v>
      </c>
      <c r="F18" s="807"/>
    </row>
    <row r="19" spans="2:6" ht="21" customHeight="1" x14ac:dyDescent="0.25">
      <c r="B19" s="999"/>
      <c r="C19" s="995"/>
      <c r="D19" s="805" t="s">
        <v>745</v>
      </c>
      <c r="E19" s="808">
        <v>5246451</v>
      </c>
      <c r="F19" s="812"/>
    </row>
    <row r="20" spans="2:6" ht="15" x14ac:dyDescent="0.25">
      <c r="B20" s="914"/>
      <c r="C20" s="915"/>
      <c r="D20" s="916"/>
      <c r="E20" s="917"/>
      <c r="F20" s="812"/>
    </row>
    <row r="21" spans="2:6" ht="15" x14ac:dyDescent="0.2">
      <c r="B21" s="996" t="s">
        <v>675</v>
      </c>
      <c r="C21" s="997"/>
      <c r="D21" s="813"/>
      <c r="E21" s="814">
        <v>77903413</v>
      </c>
      <c r="F21" s="812"/>
    </row>
    <row r="22" spans="2:6" ht="15" x14ac:dyDescent="0.2">
      <c r="B22" s="815" t="s">
        <v>683</v>
      </c>
      <c r="C22" s="1000" t="s">
        <v>741</v>
      </c>
      <c r="D22" s="1001"/>
      <c r="E22" s="816">
        <v>2724203</v>
      </c>
      <c r="F22" s="817"/>
    </row>
    <row r="23" spans="2:6" ht="15" x14ac:dyDescent="0.2">
      <c r="B23" s="815" t="s">
        <v>684</v>
      </c>
      <c r="C23" s="1000" t="s">
        <v>685</v>
      </c>
      <c r="D23" s="1001"/>
      <c r="E23" s="818"/>
      <c r="F23" s="817"/>
    </row>
    <row r="24" spans="2:6" ht="15" x14ac:dyDescent="0.2">
      <c r="B24" s="913" t="s">
        <v>676</v>
      </c>
      <c r="C24" s="1000" t="s">
        <v>746</v>
      </c>
      <c r="D24" s="1001"/>
      <c r="E24" s="818">
        <v>7714873</v>
      </c>
      <c r="F24" s="817"/>
    </row>
    <row r="25" spans="2:6" ht="15" x14ac:dyDescent="0.2">
      <c r="B25" s="996" t="s">
        <v>675</v>
      </c>
      <c r="C25" s="997"/>
      <c r="D25" s="810"/>
      <c r="E25" s="811">
        <v>10439076</v>
      </c>
      <c r="F25" s="817"/>
    </row>
    <row r="26" spans="2:6" ht="15" x14ac:dyDescent="0.2">
      <c r="B26" s="819"/>
      <c r="C26" s="820"/>
      <c r="D26" s="821"/>
      <c r="E26" s="822">
        <f>SUM(E11+E15+E21+E22+E24)</f>
        <v>227984154</v>
      </c>
      <c r="F26" s="823"/>
    </row>
    <row r="27" spans="2:6" ht="15" x14ac:dyDescent="0.2">
      <c r="B27" s="824"/>
      <c r="C27" s="825"/>
      <c r="D27" s="824"/>
      <c r="E27" s="817"/>
      <c r="F27" s="826"/>
    </row>
  </sheetData>
  <mergeCells count="16">
    <mergeCell ref="B25:C25"/>
    <mergeCell ref="B15:C15"/>
    <mergeCell ref="B16:B17"/>
    <mergeCell ref="C16:C17"/>
    <mergeCell ref="B21:C21"/>
    <mergeCell ref="C22:D22"/>
    <mergeCell ref="C23:D23"/>
    <mergeCell ref="B18:B19"/>
    <mergeCell ref="C18:C19"/>
    <mergeCell ref="C24:D24"/>
    <mergeCell ref="B1:F1"/>
    <mergeCell ref="B3:B10"/>
    <mergeCell ref="C3:C10"/>
    <mergeCell ref="B11:C11"/>
    <mergeCell ref="B12:B14"/>
    <mergeCell ref="C12:C14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  <headerFooter>
    <oddHeader>&amp;R17. melléklet a  .../2024. (.....) számú önkormányzati rendelethez</oddHead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I7"/>
  <sheetViews>
    <sheetView workbookViewId="0">
      <selection activeCell="H21" sqref="H21"/>
    </sheetView>
  </sheetViews>
  <sheetFormatPr defaultRowHeight="12.75" x14ac:dyDescent="0.2"/>
  <cols>
    <col min="9" max="9" width="81.5" customWidth="1"/>
  </cols>
  <sheetData>
    <row r="1" spans="1:9" x14ac:dyDescent="0.2">
      <c r="A1" s="1008" t="s">
        <v>736</v>
      </c>
      <c r="B1" s="1008"/>
      <c r="C1" s="1008"/>
      <c r="D1" s="1008"/>
      <c r="E1" s="1008"/>
      <c r="F1" s="1008"/>
      <c r="G1" s="1008"/>
      <c r="H1" s="1008"/>
      <c r="I1" s="1008"/>
    </row>
    <row r="2" spans="1:9" x14ac:dyDescent="0.2">
      <c r="A2" s="1008"/>
      <c r="B2" s="1008"/>
      <c r="C2" s="1008"/>
      <c r="D2" s="1008"/>
      <c r="E2" s="1008"/>
      <c r="F2" s="1008"/>
      <c r="G2" s="1008"/>
      <c r="H2" s="1008"/>
      <c r="I2" s="1008"/>
    </row>
    <row r="3" spans="1:9" x14ac:dyDescent="0.2">
      <c r="A3" s="1009" t="s">
        <v>747</v>
      </c>
      <c r="B3" s="1009"/>
      <c r="C3" s="1009"/>
      <c r="D3" s="1009"/>
      <c r="E3" s="1009"/>
      <c r="F3" s="1009"/>
      <c r="G3" s="1009"/>
      <c r="H3" s="1009"/>
      <c r="I3" s="1009"/>
    </row>
    <row r="4" spans="1:9" x14ac:dyDescent="0.2">
      <c r="A4" s="1009"/>
      <c r="B4" s="1009"/>
      <c r="C4" s="1009"/>
      <c r="D4" s="1009"/>
      <c r="E4" s="1009"/>
      <c r="F4" s="1009"/>
      <c r="G4" s="1009"/>
      <c r="H4" s="1009"/>
      <c r="I4" s="1009"/>
    </row>
    <row r="5" spans="1:9" ht="15.75" x14ac:dyDescent="0.25">
      <c r="A5" s="1002" t="s">
        <v>686</v>
      </c>
      <c r="B5" s="1003"/>
      <c r="C5" s="1010">
        <v>3000000</v>
      </c>
      <c r="D5" s="1010"/>
      <c r="E5" s="1010"/>
      <c r="F5" s="1011" t="s">
        <v>729</v>
      </c>
      <c r="G5" s="1011"/>
      <c r="H5" s="1011"/>
      <c r="I5" s="1011"/>
    </row>
    <row r="6" spans="1:9" ht="15.75" x14ac:dyDescent="0.25">
      <c r="A6" s="1004"/>
      <c r="B6" s="1005"/>
      <c r="C6" s="1012">
        <v>5000000</v>
      </c>
      <c r="D6" s="1013"/>
      <c r="E6" s="1013"/>
      <c r="F6" s="1011" t="s">
        <v>687</v>
      </c>
      <c r="G6" s="1011"/>
      <c r="H6" s="1011"/>
      <c r="I6" s="1011"/>
    </row>
    <row r="7" spans="1:9" ht="15.75" x14ac:dyDescent="0.25">
      <c r="A7" s="1006"/>
      <c r="B7" s="1007"/>
      <c r="C7" s="1012">
        <v>28362000</v>
      </c>
      <c r="D7" s="1013"/>
      <c r="E7" s="1013"/>
      <c r="F7" s="1011" t="s">
        <v>688</v>
      </c>
      <c r="G7" s="1011"/>
      <c r="H7" s="1011"/>
      <c r="I7" s="1011"/>
    </row>
  </sheetData>
  <mergeCells count="9">
    <mergeCell ref="A5:B7"/>
    <mergeCell ref="A1:I2"/>
    <mergeCell ref="A3:I4"/>
    <mergeCell ref="C5:E5"/>
    <mergeCell ref="F5:I5"/>
    <mergeCell ref="C6:E6"/>
    <mergeCell ref="F6:I6"/>
    <mergeCell ref="C7:E7"/>
    <mergeCell ref="F7:I7"/>
  </mergeCells>
  <pageMargins left="0.70866141732283472" right="0.70866141732283472" top="0.74803149606299213" bottom="0.74803149606299213" header="0.31496062992125984" footer="0.31496062992125984"/>
  <pageSetup paperSize="9" scale="93" orientation="landscape" r:id="rId1"/>
  <headerFooter>
    <oddHeader>&amp;R18. melléklet a  ../2024. (....) számú önkormányzati rendelethez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J145"/>
  <sheetViews>
    <sheetView tabSelected="1" topLeftCell="A144" workbookViewId="0">
      <selection activeCell="A89" sqref="A89:J145"/>
    </sheetView>
  </sheetViews>
  <sheetFormatPr defaultRowHeight="12.75" x14ac:dyDescent="0.2"/>
  <cols>
    <col min="2" max="2" width="65.83203125" customWidth="1"/>
    <col min="3" max="4" width="12.1640625" hidden="1" customWidth="1"/>
    <col min="5" max="5" width="28.5" customWidth="1"/>
    <col min="7" max="7" width="62.6640625" customWidth="1"/>
    <col min="8" max="9" width="12.1640625" hidden="1" customWidth="1"/>
    <col min="10" max="10" width="31.83203125" customWidth="1"/>
  </cols>
  <sheetData>
    <row r="1" spans="1:10" ht="15.75" x14ac:dyDescent="0.2">
      <c r="A1" s="1014" t="s">
        <v>15</v>
      </c>
      <c r="B1" s="1014"/>
      <c r="C1" s="1014"/>
      <c r="D1" s="1014"/>
      <c r="E1" s="1014"/>
      <c r="F1" s="1014" t="s">
        <v>15</v>
      </c>
      <c r="G1" s="1014"/>
      <c r="H1" s="1014"/>
      <c r="I1" s="1014"/>
      <c r="J1" s="1014"/>
    </row>
    <row r="2" spans="1:10" ht="14.25" thickBot="1" x14ac:dyDescent="0.25">
      <c r="A2" s="827" t="s">
        <v>765</v>
      </c>
      <c r="B2" s="827"/>
      <c r="C2" s="828"/>
      <c r="D2" s="828"/>
      <c r="E2" s="828" t="s">
        <v>626</v>
      </c>
      <c r="F2" s="827" t="s">
        <v>154</v>
      </c>
      <c r="G2" s="827"/>
      <c r="H2" s="828"/>
      <c r="I2" s="828"/>
      <c r="J2" s="828" t="s">
        <v>626</v>
      </c>
    </row>
    <row r="3" spans="1:10" x14ac:dyDescent="0.2">
      <c r="A3" s="1015" t="s">
        <v>70</v>
      </c>
      <c r="B3" s="1017" t="s">
        <v>17</v>
      </c>
      <c r="C3" s="1019" t="s">
        <v>748</v>
      </c>
      <c r="D3" s="1019"/>
      <c r="E3" s="1020"/>
      <c r="F3" s="1015" t="s">
        <v>70</v>
      </c>
      <c r="G3" s="1017" t="s">
        <v>17</v>
      </c>
      <c r="H3" s="1019" t="s">
        <v>749</v>
      </c>
      <c r="I3" s="1019"/>
      <c r="J3" s="1020"/>
    </row>
    <row r="4" spans="1:10" ht="24.75" thickBot="1" x14ac:dyDescent="0.25">
      <c r="A4" s="1016"/>
      <c r="B4" s="1018"/>
      <c r="C4" s="829" t="s">
        <v>689</v>
      </c>
      <c r="D4" s="829" t="s">
        <v>690</v>
      </c>
      <c r="E4" s="830" t="s">
        <v>691</v>
      </c>
      <c r="F4" s="1016"/>
      <c r="G4" s="1018"/>
      <c r="H4" s="829" t="s">
        <v>689</v>
      </c>
      <c r="I4" s="829" t="s">
        <v>690</v>
      </c>
      <c r="J4" s="830" t="s">
        <v>691</v>
      </c>
    </row>
    <row r="5" spans="1:10" ht="13.5" thickBot="1" x14ac:dyDescent="0.25">
      <c r="A5" s="831" t="s">
        <v>499</v>
      </c>
      <c r="B5" s="832" t="s">
        <v>500</v>
      </c>
      <c r="C5" s="832" t="s">
        <v>501</v>
      </c>
      <c r="D5" s="832" t="s">
        <v>503</v>
      </c>
      <c r="E5" s="833" t="s">
        <v>502</v>
      </c>
      <c r="F5" s="831" t="s">
        <v>499</v>
      </c>
      <c r="G5" s="832" t="s">
        <v>500</v>
      </c>
      <c r="H5" s="832" t="s">
        <v>501</v>
      </c>
      <c r="I5" s="832" t="s">
        <v>503</v>
      </c>
      <c r="J5" s="833" t="s">
        <v>502</v>
      </c>
    </row>
    <row r="6" spans="1:10" ht="13.5" thickBot="1" x14ac:dyDescent="0.25">
      <c r="A6" s="834" t="s">
        <v>18</v>
      </c>
      <c r="B6" s="835" t="s">
        <v>253</v>
      </c>
      <c r="C6" s="836">
        <f>SUM(C7:C13)</f>
        <v>164396100</v>
      </c>
      <c r="D6" s="836">
        <f>SUM(D7:D13)</f>
        <v>176467521</v>
      </c>
      <c r="E6" s="836">
        <f>SUM(E7:E13)</f>
        <v>197287360</v>
      </c>
      <c r="F6" s="834" t="s">
        <v>18</v>
      </c>
      <c r="G6" s="835" t="s">
        <v>253</v>
      </c>
      <c r="H6" s="836">
        <f>SUM(H7:H13)</f>
        <v>174040585</v>
      </c>
      <c r="I6" s="836">
        <f>SUM(I7:I13)</f>
        <v>182492033</v>
      </c>
      <c r="J6" s="836">
        <f>SUM(J7:J13)</f>
        <v>219219950</v>
      </c>
    </row>
    <row r="7" spans="1:10" x14ac:dyDescent="0.2">
      <c r="A7" s="837" t="s">
        <v>99</v>
      </c>
      <c r="B7" s="838" t="s">
        <v>254</v>
      </c>
      <c r="C7" s="514">
        <f>'[1]6.1. sz. mell'!C10</f>
        <v>80216225</v>
      </c>
      <c r="D7" s="514">
        <f>'[1]6.1. sz. mell'!D10</f>
        <v>80467367</v>
      </c>
      <c r="E7" s="514">
        <v>73548067</v>
      </c>
      <c r="F7" s="837" t="s">
        <v>99</v>
      </c>
      <c r="G7" s="838" t="s">
        <v>254</v>
      </c>
      <c r="H7" s="514">
        <v>71105274</v>
      </c>
      <c r="I7" s="514">
        <v>71377574</v>
      </c>
      <c r="J7" s="514">
        <v>85538225</v>
      </c>
    </row>
    <row r="8" spans="1:10" x14ac:dyDescent="0.2">
      <c r="A8" s="839" t="s">
        <v>100</v>
      </c>
      <c r="B8" s="768" t="s">
        <v>255</v>
      </c>
      <c r="C8" s="514">
        <f>'[1]6.1. sz. mell'!C11</f>
        <v>34369920</v>
      </c>
      <c r="D8" s="514">
        <f>'[1]6.1. sz. mell'!D11</f>
        <v>33885500</v>
      </c>
      <c r="E8" s="514">
        <v>39328810</v>
      </c>
      <c r="F8" s="839" t="s">
        <v>100</v>
      </c>
      <c r="G8" s="768" t="s">
        <v>255</v>
      </c>
      <c r="H8" s="514">
        <v>35339200</v>
      </c>
      <c r="I8" s="514">
        <v>36137200</v>
      </c>
      <c r="J8" s="514">
        <v>44125876</v>
      </c>
    </row>
    <row r="9" spans="1:10" x14ac:dyDescent="0.2">
      <c r="A9" s="839" t="s">
        <v>101</v>
      </c>
      <c r="B9" s="840" t="s">
        <v>256</v>
      </c>
      <c r="C9" s="514">
        <f>'[1]6.1. sz. mell'!C12</f>
        <v>29338752</v>
      </c>
      <c r="D9" s="514">
        <f>'[1]6.1. sz. mell'!D12</f>
        <v>32635418</v>
      </c>
      <c r="E9" s="514">
        <v>45388664</v>
      </c>
      <c r="F9" s="839" t="s">
        <v>101</v>
      </c>
      <c r="G9" s="840" t="s">
        <v>256</v>
      </c>
      <c r="H9" s="514">
        <v>40699000</v>
      </c>
      <c r="I9" s="514">
        <v>40855200</v>
      </c>
      <c r="J9" s="514">
        <v>38929160</v>
      </c>
    </row>
    <row r="10" spans="1:10" x14ac:dyDescent="0.2">
      <c r="A10" s="839" t="s">
        <v>692</v>
      </c>
      <c r="B10" s="840" t="s">
        <v>646</v>
      </c>
      <c r="C10" s="514">
        <f>'[1]6.1. sz. mell'!C13</f>
        <v>18671203</v>
      </c>
      <c r="D10" s="514">
        <f>'[1]6.1. sz. mell'!D13</f>
        <v>19945586</v>
      </c>
      <c r="E10" s="514">
        <v>24184183</v>
      </c>
      <c r="F10" s="839" t="s">
        <v>692</v>
      </c>
      <c r="G10" s="840" t="s">
        <v>646</v>
      </c>
      <c r="H10" s="514">
        <v>24286601</v>
      </c>
      <c r="I10" s="514">
        <v>24518801</v>
      </c>
      <c r="J10" s="514">
        <v>32652484</v>
      </c>
    </row>
    <row r="11" spans="1:10" x14ac:dyDescent="0.2">
      <c r="A11" s="839" t="s">
        <v>102</v>
      </c>
      <c r="B11" s="768" t="s">
        <v>257</v>
      </c>
      <c r="C11" s="514">
        <f>'[1]6.1. sz. mell'!C14</f>
        <v>1800000</v>
      </c>
      <c r="D11" s="514">
        <f>'[1]6.1. sz. mell'!D14</f>
        <v>2624850</v>
      </c>
      <c r="E11" s="514">
        <v>2673304</v>
      </c>
      <c r="F11" s="839" t="s">
        <v>102</v>
      </c>
      <c r="G11" s="768" t="s">
        <v>257</v>
      </c>
      <c r="H11" s="514">
        <v>2610510</v>
      </c>
      <c r="I11" s="514">
        <v>2653818</v>
      </c>
      <c r="J11" s="514">
        <v>3809169</v>
      </c>
    </row>
    <row r="12" spans="1:10" x14ac:dyDescent="0.2">
      <c r="A12" s="839" t="s">
        <v>150</v>
      </c>
      <c r="B12" s="841" t="s">
        <v>693</v>
      </c>
      <c r="C12" s="514">
        <f>'[1]6.1. sz. mell'!C15</f>
        <v>0</v>
      </c>
      <c r="D12" s="514">
        <f>'[1]6.1. sz. mell'!D15</f>
        <v>6908800</v>
      </c>
      <c r="E12" s="514">
        <v>12164332</v>
      </c>
      <c r="F12" s="839" t="s">
        <v>150</v>
      </c>
      <c r="G12" s="841" t="s">
        <v>693</v>
      </c>
      <c r="H12" s="514">
        <f>'[2]6.1. sz. mell'!H15</f>
        <v>0</v>
      </c>
      <c r="I12" s="514">
        <v>6949440</v>
      </c>
      <c r="J12" s="514">
        <v>13657424</v>
      </c>
    </row>
    <row r="13" spans="1:10" ht="13.5" thickBot="1" x14ac:dyDescent="0.25">
      <c r="A13" s="842" t="s">
        <v>103</v>
      </c>
      <c r="B13" s="841" t="s">
        <v>442</v>
      </c>
      <c r="C13" s="843"/>
      <c r="D13" s="844"/>
      <c r="E13" s="844"/>
      <c r="F13" s="842" t="s">
        <v>103</v>
      </c>
      <c r="G13" s="841" t="s">
        <v>442</v>
      </c>
      <c r="H13" s="843"/>
      <c r="I13" s="844"/>
      <c r="J13" s="844">
        <v>507612</v>
      </c>
    </row>
    <row r="14" spans="1:10" ht="26.25" thickBot="1" x14ac:dyDescent="0.25">
      <c r="A14" s="834" t="s">
        <v>19</v>
      </c>
      <c r="B14" s="845" t="s">
        <v>258</v>
      </c>
      <c r="C14" s="836">
        <f>SUM(C15:C19)</f>
        <v>0</v>
      </c>
      <c r="D14" s="836">
        <f>SUM(D15:D19)</f>
        <v>96546005</v>
      </c>
      <c r="E14" s="836">
        <f>SUM(E15:E19)</f>
        <v>123787564</v>
      </c>
      <c r="F14" s="834" t="s">
        <v>19</v>
      </c>
      <c r="G14" s="845" t="s">
        <v>258</v>
      </c>
      <c r="H14" s="836">
        <f>SUM(H15:H19)</f>
        <v>0</v>
      </c>
      <c r="I14" s="836">
        <f>SUM(I15:I19)</f>
        <v>81987492</v>
      </c>
      <c r="J14" s="836">
        <f>SUM(J15:J19)</f>
        <v>106156932</v>
      </c>
    </row>
    <row r="15" spans="1:10" x14ac:dyDescent="0.2">
      <c r="A15" s="837" t="s">
        <v>105</v>
      </c>
      <c r="B15" s="838" t="s">
        <v>259</v>
      </c>
      <c r="C15" s="846"/>
      <c r="D15" s="846"/>
      <c r="E15" s="847"/>
      <c r="F15" s="837" t="s">
        <v>105</v>
      </c>
      <c r="G15" s="838" t="s">
        <v>259</v>
      </c>
      <c r="H15" s="846"/>
      <c r="I15" s="846"/>
      <c r="J15" s="847"/>
    </row>
    <row r="16" spans="1:10" x14ac:dyDescent="0.2">
      <c r="A16" s="839" t="s">
        <v>106</v>
      </c>
      <c r="B16" s="768" t="s">
        <v>260</v>
      </c>
      <c r="C16" s="848"/>
      <c r="D16" s="848"/>
      <c r="E16" s="849"/>
      <c r="F16" s="839" t="s">
        <v>106</v>
      </c>
      <c r="G16" s="768" t="s">
        <v>260</v>
      </c>
      <c r="H16" s="848"/>
      <c r="I16" s="848"/>
      <c r="J16" s="849"/>
    </row>
    <row r="17" spans="1:10" x14ac:dyDescent="0.2">
      <c r="A17" s="839" t="s">
        <v>107</v>
      </c>
      <c r="B17" s="850" t="s">
        <v>432</v>
      </c>
      <c r="C17" s="848"/>
      <c r="D17" s="848"/>
      <c r="E17" s="849"/>
      <c r="F17" s="839" t="s">
        <v>107</v>
      </c>
      <c r="G17" s="850" t="s">
        <v>432</v>
      </c>
      <c r="H17" s="848"/>
      <c r="I17" s="848"/>
      <c r="J17" s="849"/>
    </row>
    <row r="18" spans="1:10" x14ac:dyDescent="0.2">
      <c r="A18" s="839" t="s">
        <v>108</v>
      </c>
      <c r="B18" s="851" t="s">
        <v>433</v>
      </c>
      <c r="C18" s="848"/>
      <c r="D18" s="848"/>
      <c r="E18" s="849"/>
      <c r="F18" s="839" t="s">
        <v>108</v>
      </c>
      <c r="G18" s="851" t="s">
        <v>433</v>
      </c>
      <c r="H18" s="848"/>
      <c r="I18" s="848"/>
      <c r="J18" s="849"/>
    </row>
    <row r="19" spans="1:10" x14ac:dyDescent="0.2">
      <c r="A19" s="839" t="s">
        <v>109</v>
      </c>
      <c r="B19" s="768" t="s">
        <v>261</v>
      </c>
      <c r="C19" s="848"/>
      <c r="D19" s="514">
        <f>'[1]6.1. sz. mell'!D22</f>
        <v>96546005</v>
      </c>
      <c r="E19" s="514">
        <v>123787564</v>
      </c>
      <c r="F19" s="839" t="s">
        <v>109</v>
      </c>
      <c r="G19" s="768" t="s">
        <v>261</v>
      </c>
      <c r="H19" s="848"/>
      <c r="I19" s="514">
        <v>81987492</v>
      </c>
      <c r="J19" s="514">
        <v>106156932</v>
      </c>
    </row>
    <row r="20" spans="1:10" ht="13.5" thickBot="1" x14ac:dyDescent="0.25">
      <c r="A20" s="842" t="s">
        <v>118</v>
      </c>
      <c r="B20" s="841" t="s">
        <v>262</v>
      </c>
      <c r="C20" s="843"/>
      <c r="D20" s="843"/>
      <c r="E20" s="844"/>
      <c r="F20" s="842" t="s">
        <v>118</v>
      </c>
      <c r="G20" s="841" t="s">
        <v>262</v>
      </c>
      <c r="H20" s="843"/>
      <c r="I20" s="843"/>
      <c r="J20" s="844"/>
    </row>
    <row r="21" spans="1:10" ht="26.25" thickBot="1" x14ac:dyDescent="0.25">
      <c r="A21" s="834" t="s">
        <v>20</v>
      </c>
      <c r="B21" s="835" t="s">
        <v>263</v>
      </c>
      <c r="C21" s="836">
        <f>SUM(C22:C26)</f>
        <v>0</v>
      </c>
      <c r="D21" s="836">
        <f>SUM(D22:D26)</f>
        <v>23434039</v>
      </c>
      <c r="E21" s="836">
        <f>SUM(E22:E26)</f>
        <v>47534884</v>
      </c>
      <c r="F21" s="834" t="s">
        <v>20</v>
      </c>
      <c r="G21" s="835" t="s">
        <v>263</v>
      </c>
      <c r="H21" s="836">
        <f>SUM(H22:H26)</f>
        <v>0</v>
      </c>
      <c r="I21" s="836">
        <f>SUM(I22:I26)</f>
        <v>41634255</v>
      </c>
      <c r="J21" s="836">
        <f>SUM(J22:J26)</f>
        <v>29337145</v>
      </c>
    </row>
    <row r="22" spans="1:10" x14ac:dyDescent="0.2">
      <c r="A22" s="837" t="s">
        <v>88</v>
      </c>
      <c r="B22" s="838" t="s">
        <v>264</v>
      </c>
      <c r="C22" s="846"/>
      <c r="D22" s="846"/>
      <c r="E22" s="847"/>
      <c r="F22" s="837" t="s">
        <v>88</v>
      </c>
      <c r="G22" s="838" t="s">
        <v>264</v>
      </c>
      <c r="H22" s="846"/>
      <c r="I22" s="846">
        <v>37000000</v>
      </c>
      <c r="J22" s="847"/>
    </row>
    <row r="23" spans="1:10" x14ac:dyDescent="0.2">
      <c r="A23" s="839" t="s">
        <v>89</v>
      </c>
      <c r="B23" s="768" t="s">
        <v>265</v>
      </c>
      <c r="C23" s="848"/>
      <c r="D23" s="848"/>
      <c r="E23" s="849"/>
      <c r="F23" s="839" t="s">
        <v>89</v>
      </c>
      <c r="G23" s="768" t="s">
        <v>265</v>
      </c>
      <c r="H23" s="848"/>
      <c r="I23" s="848"/>
      <c r="J23" s="849"/>
    </row>
    <row r="24" spans="1:10" x14ac:dyDescent="0.2">
      <c r="A24" s="839" t="s">
        <v>90</v>
      </c>
      <c r="B24" s="840" t="s">
        <v>434</v>
      </c>
      <c r="C24" s="848"/>
      <c r="D24" s="848"/>
      <c r="E24" s="849"/>
      <c r="F24" s="839" t="s">
        <v>90</v>
      </c>
      <c r="G24" s="840" t="s">
        <v>434</v>
      </c>
      <c r="H24" s="848"/>
      <c r="I24" s="848"/>
      <c r="J24" s="849"/>
    </row>
    <row r="25" spans="1:10" x14ac:dyDescent="0.2">
      <c r="A25" s="839" t="s">
        <v>91</v>
      </c>
      <c r="B25" s="840" t="s">
        <v>435</v>
      </c>
      <c r="C25" s="848"/>
      <c r="D25" s="848"/>
      <c r="E25" s="849"/>
      <c r="F25" s="839" t="s">
        <v>91</v>
      </c>
      <c r="G25" s="840" t="s">
        <v>435</v>
      </c>
      <c r="H25" s="848"/>
      <c r="I25" s="848"/>
      <c r="J25" s="849"/>
    </row>
    <row r="26" spans="1:10" x14ac:dyDescent="0.2">
      <c r="A26" s="839" t="s">
        <v>173</v>
      </c>
      <c r="B26" s="768" t="s">
        <v>266</v>
      </c>
      <c r="C26" s="848"/>
      <c r="D26" s="848">
        <f>'[1]6.1. sz. mell'!D29</f>
        <v>23434039</v>
      </c>
      <c r="E26" s="848">
        <v>47534884</v>
      </c>
      <c r="F26" s="839" t="s">
        <v>173</v>
      </c>
      <c r="G26" s="768" t="s">
        <v>266</v>
      </c>
      <c r="H26" s="848"/>
      <c r="I26" s="848">
        <v>4634255</v>
      </c>
      <c r="J26" s="848">
        <v>29337145</v>
      </c>
    </row>
    <row r="27" spans="1:10" ht="13.5" thickBot="1" x14ac:dyDescent="0.25">
      <c r="A27" s="842" t="s">
        <v>174</v>
      </c>
      <c r="B27" s="852" t="s">
        <v>267</v>
      </c>
      <c r="C27" s="843"/>
      <c r="D27" s="843"/>
      <c r="E27" s="844"/>
      <c r="F27" s="842" t="s">
        <v>174</v>
      </c>
      <c r="G27" s="852" t="s">
        <v>267</v>
      </c>
      <c r="H27" s="843"/>
      <c r="I27" s="843"/>
      <c r="J27" s="844"/>
    </row>
    <row r="28" spans="1:10" ht="13.5" thickBot="1" x14ac:dyDescent="0.25">
      <c r="A28" s="834" t="s">
        <v>175</v>
      </c>
      <c r="B28" s="835" t="s">
        <v>268</v>
      </c>
      <c r="C28" s="853">
        <f>SUM(C29+C33)</f>
        <v>14425452</v>
      </c>
      <c r="D28" s="853">
        <f>SUM(D29+D33+D34)</f>
        <v>11513021</v>
      </c>
      <c r="E28" s="853">
        <f>SUM(E29+E33+E34)</f>
        <v>19085380</v>
      </c>
      <c r="F28" s="834" t="s">
        <v>175</v>
      </c>
      <c r="G28" s="835" t="s">
        <v>268</v>
      </c>
      <c r="H28" s="853">
        <f>SUM(H29+H33)</f>
        <v>10414500</v>
      </c>
      <c r="I28" s="853">
        <f>SUM(I29+I33+I34)</f>
        <v>37614500</v>
      </c>
      <c r="J28" s="853">
        <f>SUM(J29+J33+J34)</f>
        <v>20759468</v>
      </c>
    </row>
    <row r="29" spans="1:10" x14ac:dyDescent="0.2">
      <c r="A29" s="837" t="s">
        <v>269</v>
      </c>
      <c r="B29" s="838" t="s">
        <v>694</v>
      </c>
      <c r="C29" s="525">
        <f>+C30+C31+C32</f>
        <v>11427496</v>
      </c>
      <c r="D29" s="525">
        <f>+D30+D31+D32</f>
        <v>11427396</v>
      </c>
      <c r="E29" s="525">
        <v>18957994</v>
      </c>
      <c r="F29" s="837" t="s">
        <v>269</v>
      </c>
      <c r="G29" s="838" t="s">
        <v>694</v>
      </c>
      <c r="H29" s="525">
        <v>10414500</v>
      </c>
      <c r="I29" s="525"/>
      <c r="J29" s="525">
        <v>20632733</v>
      </c>
    </row>
    <row r="30" spans="1:10" x14ac:dyDescent="0.2">
      <c r="A30" s="839" t="s">
        <v>270</v>
      </c>
      <c r="B30" s="854" t="s">
        <v>695</v>
      </c>
      <c r="C30" s="517"/>
      <c r="D30" s="848"/>
      <c r="E30" s="849"/>
      <c r="F30" s="839" t="s">
        <v>270</v>
      </c>
      <c r="G30" s="854" t="s">
        <v>695</v>
      </c>
      <c r="H30" s="517"/>
      <c r="I30" s="848"/>
      <c r="J30" s="849"/>
    </row>
    <row r="31" spans="1:10" x14ac:dyDescent="0.2">
      <c r="A31" s="839" t="s">
        <v>271</v>
      </c>
      <c r="B31" s="854" t="s">
        <v>696</v>
      </c>
      <c r="C31" s="517">
        <f>'[1]6.1. sz. mell'!C34</f>
        <v>11427496</v>
      </c>
      <c r="D31" s="517">
        <f>'[1]6.1. sz. mell'!D34</f>
        <v>11427396</v>
      </c>
      <c r="E31" s="517">
        <v>18957994</v>
      </c>
      <c r="F31" s="839" t="s">
        <v>271</v>
      </c>
      <c r="G31" s="854" t="s">
        <v>696</v>
      </c>
      <c r="H31" s="517"/>
      <c r="I31" s="517"/>
      <c r="J31" s="517">
        <v>20632733</v>
      </c>
    </row>
    <row r="32" spans="1:10" x14ac:dyDescent="0.2">
      <c r="A32" s="839" t="s">
        <v>272</v>
      </c>
      <c r="B32" s="768" t="s">
        <v>277</v>
      </c>
      <c r="C32" s="517"/>
      <c r="D32" s="848"/>
      <c r="E32" s="849"/>
      <c r="F32" s="839" t="s">
        <v>272</v>
      </c>
      <c r="G32" s="768" t="s">
        <v>277</v>
      </c>
      <c r="H32" s="517"/>
      <c r="I32" s="848"/>
      <c r="J32" s="849"/>
    </row>
    <row r="33" spans="1:10" x14ac:dyDescent="0.2">
      <c r="A33" s="839" t="s">
        <v>273</v>
      </c>
      <c r="B33" s="768" t="s">
        <v>278</v>
      </c>
      <c r="C33" s="517">
        <f>'[1]6.1. sz. mell'!C36</f>
        <v>2997956</v>
      </c>
      <c r="D33" s="517">
        <f>'[1]6.1. sz. mell'!D36</f>
        <v>0</v>
      </c>
      <c r="E33" s="517"/>
      <c r="F33" s="839" t="s">
        <v>273</v>
      </c>
      <c r="G33" s="768" t="s">
        <v>278</v>
      </c>
      <c r="H33" s="517"/>
      <c r="I33" s="517">
        <v>37614500</v>
      </c>
      <c r="J33" s="517"/>
    </row>
    <row r="34" spans="1:10" ht="13.5" thickBot="1" x14ac:dyDescent="0.25">
      <c r="A34" s="842" t="s">
        <v>274</v>
      </c>
      <c r="B34" s="852" t="s">
        <v>279</v>
      </c>
      <c r="C34" s="843"/>
      <c r="D34" s="517">
        <f>'[1]6.1. sz. mell'!D37</f>
        <v>85625</v>
      </c>
      <c r="E34" s="517">
        <v>127386</v>
      </c>
      <c r="F34" s="842" t="s">
        <v>274</v>
      </c>
      <c r="G34" s="852" t="s">
        <v>279</v>
      </c>
      <c r="H34" s="843"/>
      <c r="I34" s="517"/>
      <c r="J34" s="517">
        <v>126735</v>
      </c>
    </row>
    <row r="35" spans="1:10" ht="13.5" thickBot="1" x14ac:dyDescent="0.25">
      <c r="A35" s="834" t="s">
        <v>22</v>
      </c>
      <c r="B35" s="835" t="s">
        <v>697</v>
      </c>
      <c r="C35" s="836">
        <f>SUM(C36:C45)</f>
        <v>18622744</v>
      </c>
      <c r="D35" s="836">
        <f>SUM(D36:D45)</f>
        <v>22955636</v>
      </c>
      <c r="E35" s="855">
        <f>SUM(E36:E45)</f>
        <v>22047590</v>
      </c>
      <c r="F35" s="834" t="s">
        <v>22</v>
      </c>
      <c r="G35" s="835" t="s">
        <v>697</v>
      </c>
      <c r="H35" s="836">
        <f>SUM(H36:H45)</f>
        <v>24639817</v>
      </c>
      <c r="I35" s="836">
        <f>SUM(I36:I45)</f>
        <v>24639817</v>
      </c>
      <c r="J35" s="855">
        <f>SUM(J36:J45)</f>
        <v>17009579</v>
      </c>
    </row>
    <row r="36" spans="1:10" x14ac:dyDescent="0.2">
      <c r="A36" s="837" t="s">
        <v>92</v>
      </c>
      <c r="B36" s="838" t="s">
        <v>282</v>
      </c>
      <c r="C36" s="846"/>
      <c r="D36" s="517">
        <f>'[1]6.1. sz. mell'!D39+'[1]8.1. sz. mell.'!D9</f>
        <v>353220</v>
      </c>
      <c r="E36" s="517">
        <v>344198</v>
      </c>
      <c r="F36" s="837" t="s">
        <v>92</v>
      </c>
      <c r="G36" s="838" t="s">
        <v>282</v>
      </c>
      <c r="H36" s="846"/>
      <c r="I36" s="517"/>
      <c r="J36" s="517">
        <v>453848</v>
      </c>
    </row>
    <row r="37" spans="1:10" x14ac:dyDescent="0.2">
      <c r="A37" s="839" t="s">
        <v>93</v>
      </c>
      <c r="B37" s="768" t="s">
        <v>283</v>
      </c>
      <c r="C37" s="517">
        <f>'[1]6.1. sz. mell'!C40+'[1]8.1. sz. mell.'!C10</f>
        <v>3000000</v>
      </c>
      <c r="D37" s="517">
        <f>'[1]6.1. sz. mell'!D40+'[1]8.1. sz. mell.'!D10</f>
        <v>5554040</v>
      </c>
      <c r="E37" s="517">
        <v>18197832</v>
      </c>
      <c r="F37" s="839" t="s">
        <v>93</v>
      </c>
      <c r="G37" s="768" t="s">
        <v>283</v>
      </c>
      <c r="H37" s="517">
        <v>7980000</v>
      </c>
      <c r="I37" s="517">
        <v>7980000</v>
      </c>
      <c r="J37" s="517">
        <v>11475537</v>
      </c>
    </row>
    <row r="38" spans="1:10" x14ac:dyDescent="0.2">
      <c r="A38" s="839" t="s">
        <v>94</v>
      </c>
      <c r="B38" s="768" t="s">
        <v>284</v>
      </c>
      <c r="C38" s="517"/>
      <c r="D38" s="848"/>
      <c r="E38" s="849">
        <v>44268</v>
      </c>
      <c r="F38" s="839" t="s">
        <v>94</v>
      </c>
      <c r="G38" s="768" t="s">
        <v>284</v>
      </c>
      <c r="H38" s="517"/>
      <c r="I38" s="848"/>
      <c r="J38" s="849"/>
    </row>
    <row r="39" spans="1:10" x14ac:dyDescent="0.2">
      <c r="A39" s="839" t="s">
        <v>177</v>
      </c>
      <c r="B39" s="768" t="s">
        <v>285</v>
      </c>
      <c r="C39" s="517">
        <f>'[1]6.1. sz. mell'!C42</f>
        <v>2432756</v>
      </c>
      <c r="D39" s="517">
        <f>'[1]6.1. sz. mell'!D42</f>
        <v>4824</v>
      </c>
      <c r="E39" s="517"/>
      <c r="F39" s="839" t="s">
        <v>177</v>
      </c>
      <c r="G39" s="768" t="s">
        <v>285</v>
      </c>
      <c r="H39" s="517">
        <v>1753990</v>
      </c>
      <c r="I39" s="517">
        <v>1753990</v>
      </c>
      <c r="J39" s="517">
        <v>626</v>
      </c>
    </row>
    <row r="40" spans="1:10" x14ac:dyDescent="0.2">
      <c r="A40" s="839" t="s">
        <v>178</v>
      </c>
      <c r="B40" s="768" t="s">
        <v>286</v>
      </c>
      <c r="C40" s="517">
        <f>'[1]8.1. sz. mell.'!C13</f>
        <v>12459387</v>
      </c>
      <c r="D40" s="517">
        <f>'[1]8.1. sz. mell.'!D13+'[1]6.1. sz. mell'!D43</f>
        <v>15847345</v>
      </c>
      <c r="E40" s="517"/>
      <c r="F40" s="839" t="s">
        <v>178</v>
      </c>
      <c r="G40" s="768" t="s">
        <v>286</v>
      </c>
      <c r="H40" s="517">
        <v>14428250</v>
      </c>
      <c r="I40" s="517">
        <v>14428250</v>
      </c>
      <c r="J40" s="517">
        <v>2598213</v>
      </c>
    </row>
    <row r="41" spans="1:10" x14ac:dyDescent="0.2">
      <c r="A41" s="839" t="s">
        <v>179</v>
      </c>
      <c r="B41" s="768" t="s">
        <v>287</v>
      </c>
      <c r="C41" s="517">
        <f>'[1]6.1. sz. mell'!C44+'[1]8.1. sz. mell.'!C14</f>
        <v>726601</v>
      </c>
      <c r="D41" s="517">
        <f>'[1]6.1. sz. mell'!D44+'[1]8.1. sz. mell.'!D14</f>
        <v>1021258</v>
      </c>
      <c r="E41" s="517">
        <v>871602</v>
      </c>
      <c r="F41" s="839" t="s">
        <v>179</v>
      </c>
      <c r="G41" s="768" t="s">
        <v>287</v>
      </c>
      <c r="H41" s="517">
        <v>473577</v>
      </c>
      <c r="I41" s="517">
        <v>473577</v>
      </c>
      <c r="J41" s="517"/>
    </row>
    <row r="42" spans="1:10" x14ac:dyDescent="0.2">
      <c r="A42" s="839" t="s">
        <v>180</v>
      </c>
      <c r="B42" s="768" t="s">
        <v>288</v>
      </c>
      <c r="C42" s="517"/>
      <c r="D42" s="848"/>
      <c r="E42" s="849"/>
      <c r="F42" s="839" t="s">
        <v>180</v>
      </c>
      <c r="G42" s="768" t="s">
        <v>288</v>
      </c>
      <c r="H42" s="517"/>
      <c r="I42" s="848"/>
      <c r="J42" s="849"/>
    </row>
    <row r="43" spans="1:10" x14ac:dyDescent="0.2">
      <c r="A43" s="839" t="s">
        <v>181</v>
      </c>
      <c r="B43" s="768" t="s">
        <v>289</v>
      </c>
      <c r="C43" s="517">
        <f>'[1]6.1. sz. mell'!C46+'[1]8.1. sz. mell.'!C16</f>
        <v>4000</v>
      </c>
      <c r="D43" s="517">
        <f>'[1]6.1. sz. mell'!D46+'[1]8.1. sz. mell.'!D16</f>
        <v>22</v>
      </c>
      <c r="E43" s="517"/>
      <c r="F43" s="839" t="s">
        <v>181</v>
      </c>
      <c r="G43" s="768" t="s">
        <v>289</v>
      </c>
      <c r="H43" s="517">
        <v>2000</v>
      </c>
      <c r="I43" s="517">
        <v>2000</v>
      </c>
      <c r="J43" s="517"/>
    </row>
    <row r="44" spans="1:10" x14ac:dyDescent="0.2">
      <c r="A44" s="839" t="s">
        <v>280</v>
      </c>
      <c r="B44" s="768" t="s">
        <v>290</v>
      </c>
      <c r="C44" s="856"/>
      <c r="D44" s="848"/>
      <c r="E44" s="517">
        <v>79</v>
      </c>
      <c r="F44" s="839" t="s">
        <v>280</v>
      </c>
      <c r="G44" s="768" t="s">
        <v>290</v>
      </c>
      <c r="H44" s="856">
        <v>2000</v>
      </c>
      <c r="I44" s="848">
        <v>2000</v>
      </c>
      <c r="J44" s="517">
        <v>19</v>
      </c>
    </row>
    <row r="45" spans="1:10" ht="13.5" thickBot="1" x14ac:dyDescent="0.25">
      <c r="A45" s="842" t="s">
        <v>281</v>
      </c>
      <c r="B45" s="841" t="s">
        <v>291</v>
      </c>
      <c r="C45" s="857"/>
      <c r="D45" s="517">
        <f>'[1]6.1. sz. mell'!D48+'[1]7.1.sz.mell.'!D18+'[1]8.1. sz. mell.'!D18</f>
        <v>174927</v>
      </c>
      <c r="E45" s="517">
        <v>2589611</v>
      </c>
      <c r="F45" s="842" t="s">
        <v>281</v>
      </c>
      <c r="G45" s="841" t="s">
        <v>291</v>
      </c>
      <c r="H45" s="857"/>
      <c r="I45" s="517"/>
      <c r="J45" s="517">
        <v>2481336</v>
      </c>
    </row>
    <row r="46" spans="1:10" ht="13.5" thickBot="1" x14ac:dyDescent="0.25">
      <c r="A46" s="834" t="s">
        <v>23</v>
      </c>
      <c r="B46" s="835" t="s">
        <v>292</v>
      </c>
      <c r="C46" s="836">
        <f>SUM(C47:C51)</f>
        <v>0</v>
      </c>
      <c r="D46" s="836">
        <f>SUM(D47:D51)</f>
        <v>300000</v>
      </c>
      <c r="E46" s="855">
        <f>SUM(E47:E51)</f>
        <v>1140000</v>
      </c>
      <c r="F46" s="834" t="s">
        <v>23</v>
      </c>
      <c r="G46" s="835" t="s">
        <v>292</v>
      </c>
      <c r="H46" s="836">
        <f>SUM(H47:H51)</f>
        <v>0</v>
      </c>
      <c r="I46" s="836">
        <f>SUM(I47:I51)</f>
        <v>0</v>
      </c>
      <c r="J46" s="855">
        <f>SUM(J47:J51)</f>
        <v>330000</v>
      </c>
    </row>
    <row r="47" spans="1:10" x14ac:dyDescent="0.2">
      <c r="A47" s="837" t="s">
        <v>95</v>
      </c>
      <c r="B47" s="838" t="s">
        <v>296</v>
      </c>
      <c r="C47" s="858"/>
      <c r="D47" s="858"/>
      <c r="E47" s="859"/>
      <c r="F47" s="837" t="s">
        <v>95</v>
      </c>
      <c r="G47" s="838" t="s">
        <v>296</v>
      </c>
      <c r="H47" s="858"/>
      <c r="I47" s="858"/>
      <c r="J47" s="859"/>
    </row>
    <row r="48" spans="1:10" x14ac:dyDescent="0.2">
      <c r="A48" s="839" t="s">
        <v>96</v>
      </c>
      <c r="B48" s="768" t="s">
        <v>297</v>
      </c>
      <c r="C48" s="856"/>
      <c r="D48" s="517">
        <f>'[1]6.1. sz. mell'!D51+'[1]8.1. sz. mell.'!D21</f>
        <v>300000</v>
      </c>
      <c r="E48" s="517">
        <v>140000</v>
      </c>
      <c r="F48" s="839" t="s">
        <v>96</v>
      </c>
      <c r="G48" s="768" t="s">
        <v>297</v>
      </c>
      <c r="H48" s="856"/>
      <c r="I48" s="517"/>
      <c r="J48" s="517">
        <v>330000</v>
      </c>
    </row>
    <row r="49" spans="1:10" x14ac:dyDescent="0.2">
      <c r="A49" s="839" t="s">
        <v>293</v>
      </c>
      <c r="B49" s="768" t="s">
        <v>298</v>
      </c>
      <c r="C49" s="856"/>
      <c r="D49" s="856"/>
      <c r="E49" s="860">
        <v>1000000</v>
      </c>
      <c r="F49" s="839" t="s">
        <v>293</v>
      </c>
      <c r="G49" s="768" t="s">
        <v>298</v>
      </c>
      <c r="H49" s="856"/>
      <c r="I49" s="856"/>
      <c r="J49" s="860"/>
    </row>
    <row r="50" spans="1:10" x14ac:dyDescent="0.2">
      <c r="A50" s="839" t="s">
        <v>294</v>
      </c>
      <c r="B50" s="768" t="s">
        <v>299</v>
      </c>
      <c r="C50" s="856"/>
      <c r="D50" s="856"/>
      <c r="E50" s="860"/>
      <c r="F50" s="839" t="s">
        <v>294</v>
      </c>
      <c r="G50" s="768" t="s">
        <v>299</v>
      </c>
      <c r="H50" s="856"/>
      <c r="I50" s="856"/>
      <c r="J50" s="860"/>
    </row>
    <row r="51" spans="1:10" ht="13.5" thickBot="1" x14ac:dyDescent="0.25">
      <c r="A51" s="842" t="s">
        <v>295</v>
      </c>
      <c r="B51" s="841" t="s">
        <v>300</v>
      </c>
      <c r="C51" s="857"/>
      <c r="D51" s="857"/>
      <c r="E51" s="861"/>
      <c r="F51" s="842" t="s">
        <v>295</v>
      </c>
      <c r="G51" s="841" t="s">
        <v>300</v>
      </c>
      <c r="H51" s="857"/>
      <c r="I51" s="857"/>
      <c r="J51" s="861"/>
    </row>
    <row r="52" spans="1:10" ht="13.5" thickBot="1" x14ac:dyDescent="0.25">
      <c r="A52" s="834" t="s">
        <v>182</v>
      </c>
      <c r="B52" s="835" t="s">
        <v>301</v>
      </c>
      <c r="C52" s="836">
        <f>SUM(C53:C55)</f>
        <v>103652566</v>
      </c>
      <c r="D52" s="836">
        <f>SUM(D53:D55)</f>
        <v>4535325</v>
      </c>
      <c r="E52" s="836">
        <f>SUM(E53:E55)</f>
        <v>0</v>
      </c>
      <c r="F52" s="834" t="s">
        <v>182</v>
      </c>
      <c r="G52" s="835" t="s">
        <v>301</v>
      </c>
      <c r="H52" s="836">
        <f>SUM(H53:H55)</f>
        <v>92245156</v>
      </c>
      <c r="I52" s="836">
        <f>SUM(I53:I55)</f>
        <v>27486314</v>
      </c>
      <c r="J52" s="836">
        <f>SUM(J53:J55)</f>
        <v>0</v>
      </c>
    </row>
    <row r="53" spans="1:10" x14ac:dyDescent="0.2">
      <c r="A53" s="837" t="s">
        <v>97</v>
      </c>
      <c r="B53" s="862" t="s">
        <v>302</v>
      </c>
      <c r="C53" s="846"/>
      <c r="D53" s="846"/>
      <c r="E53" s="847"/>
      <c r="F53" s="837" t="s">
        <v>97</v>
      </c>
      <c r="G53" s="862" t="s">
        <v>302</v>
      </c>
      <c r="H53" s="846"/>
      <c r="I53" s="846"/>
      <c r="J53" s="847"/>
    </row>
    <row r="54" spans="1:10" x14ac:dyDescent="0.2">
      <c r="A54" s="839" t="s">
        <v>98</v>
      </c>
      <c r="B54" s="840" t="s">
        <v>436</v>
      </c>
      <c r="C54" s="848"/>
      <c r="D54" s="848"/>
      <c r="E54" s="849"/>
      <c r="F54" s="839" t="s">
        <v>98</v>
      </c>
      <c r="G54" s="840" t="s">
        <v>436</v>
      </c>
      <c r="H54" s="848"/>
      <c r="I54" s="848"/>
      <c r="J54" s="849"/>
    </row>
    <row r="55" spans="1:10" x14ac:dyDescent="0.2">
      <c r="A55" s="839" t="s">
        <v>305</v>
      </c>
      <c r="B55" s="768" t="s">
        <v>303</v>
      </c>
      <c r="C55" s="522">
        <f>'[1]6.1. sz. mell'!C58+'[1]7.1.sz.mell.'!C33+'[1]8.1. sz. mell.'!C22</f>
        <v>103652566</v>
      </c>
      <c r="D55" s="522">
        <f>'[1]6.1. sz. mell'!D58+'[1]7.1.sz.mell.'!D33+'[1]8.1. sz. mell.'!D22</f>
        <v>4535325</v>
      </c>
      <c r="E55" s="522"/>
      <c r="F55" s="839" t="s">
        <v>305</v>
      </c>
      <c r="G55" s="768" t="s">
        <v>303</v>
      </c>
      <c r="H55" s="522">
        <v>92245156</v>
      </c>
      <c r="I55" s="522">
        <v>27486314</v>
      </c>
      <c r="J55" s="522"/>
    </row>
    <row r="56" spans="1:10" ht="13.5" thickBot="1" x14ac:dyDescent="0.25">
      <c r="A56" s="842" t="s">
        <v>306</v>
      </c>
      <c r="B56" s="841" t="s">
        <v>304</v>
      </c>
      <c r="C56" s="843"/>
      <c r="D56" s="843"/>
      <c r="E56" s="844"/>
      <c r="F56" s="842" t="s">
        <v>306</v>
      </c>
      <c r="G56" s="841" t="s">
        <v>304</v>
      </c>
      <c r="H56" s="843"/>
      <c r="I56" s="843"/>
      <c r="J56" s="844"/>
    </row>
    <row r="57" spans="1:10" ht="13.5" thickBot="1" x14ac:dyDescent="0.25">
      <c r="A57" s="834" t="s">
        <v>25</v>
      </c>
      <c r="B57" s="845" t="s">
        <v>307</v>
      </c>
      <c r="C57" s="836">
        <f>SUM(C58:C60)</f>
        <v>2447097</v>
      </c>
      <c r="D57" s="836">
        <f>SUM(D58:D60)</f>
        <v>288000</v>
      </c>
      <c r="E57" s="855">
        <f>SUM(E58:E60)</f>
        <v>0</v>
      </c>
      <c r="F57" s="834" t="s">
        <v>25</v>
      </c>
      <c r="G57" s="845" t="s">
        <v>307</v>
      </c>
      <c r="H57" s="836">
        <f>SUM(H58:H60)</f>
        <v>0</v>
      </c>
      <c r="I57" s="836">
        <f>SUM(I58:I60)</f>
        <v>0</v>
      </c>
      <c r="J57" s="855">
        <f>SUM(J58:J60)</f>
        <v>0</v>
      </c>
    </row>
    <row r="58" spans="1:10" x14ac:dyDescent="0.2">
      <c r="A58" s="837" t="s">
        <v>183</v>
      </c>
      <c r="B58" s="862" t="s">
        <v>309</v>
      </c>
      <c r="C58" s="856"/>
      <c r="D58" s="856"/>
      <c r="E58" s="860"/>
      <c r="F58" s="837" t="s">
        <v>183</v>
      </c>
      <c r="G58" s="862" t="s">
        <v>309</v>
      </c>
      <c r="H58" s="856"/>
      <c r="I58" s="856"/>
      <c r="J58" s="860"/>
    </row>
    <row r="59" spans="1:10" x14ac:dyDescent="0.2">
      <c r="A59" s="839" t="s">
        <v>184</v>
      </c>
      <c r="B59" s="840" t="s">
        <v>437</v>
      </c>
      <c r="C59" s="856"/>
      <c r="D59" s="856"/>
      <c r="E59" s="860"/>
      <c r="F59" s="839" t="s">
        <v>184</v>
      </c>
      <c r="G59" s="840" t="s">
        <v>437</v>
      </c>
      <c r="H59" s="856"/>
      <c r="I59" s="856"/>
      <c r="J59" s="860"/>
    </row>
    <row r="60" spans="1:10" x14ac:dyDescent="0.2">
      <c r="A60" s="839" t="s">
        <v>229</v>
      </c>
      <c r="B60" s="768" t="s">
        <v>310</v>
      </c>
      <c r="C60" s="694">
        <f>'[1]6.1. sz. mell'!C63</f>
        <v>2447097</v>
      </c>
      <c r="D60" s="694">
        <f>'[1]6.1. sz. mell'!D63</f>
        <v>288000</v>
      </c>
      <c r="E60" s="694"/>
      <c r="F60" s="839" t="s">
        <v>229</v>
      </c>
      <c r="G60" s="768" t="s">
        <v>310</v>
      </c>
      <c r="H60" s="694"/>
      <c r="I60" s="694"/>
      <c r="J60" s="694"/>
    </row>
    <row r="61" spans="1:10" ht="13.5" thickBot="1" x14ac:dyDescent="0.25">
      <c r="A61" s="842" t="s">
        <v>308</v>
      </c>
      <c r="B61" s="841" t="s">
        <v>311</v>
      </c>
      <c r="C61" s="856"/>
      <c r="D61" s="856"/>
      <c r="E61" s="860"/>
      <c r="F61" s="842" t="s">
        <v>308</v>
      </c>
      <c r="G61" s="841" t="s">
        <v>311</v>
      </c>
      <c r="H61" s="856"/>
      <c r="I61" s="856"/>
      <c r="J61" s="860"/>
    </row>
    <row r="62" spans="1:10" ht="13.5" thickBot="1" x14ac:dyDescent="0.25">
      <c r="A62" s="834" t="s">
        <v>26</v>
      </c>
      <c r="B62" s="835" t="s">
        <v>312</v>
      </c>
      <c r="C62" s="524">
        <f>C6+C14+C21+C28+C35+C46+C52+C57</f>
        <v>303543959</v>
      </c>
      <c r="D62" s="524">
        <f>D6+D14+D21+D28+D35+D46+D52+D57</f>
        <v>336039547</v>
      </c>
      <c r="E62" s="524">
        <f>E6+E14+E21+E28+E35+E46+E52+E57</f>
        <v>410882778</v>
      </c>
      <c r="F62" s="834" t="s">
        <v>26</v>
      </c>
      <c r="G62" s="835" t="s">
        <v>312</v>
      </c>
      <c r="H62" s="524">
        <f>H6+H14+H21+H28+H35+H46+H52+H57</f>
        <v>301340058</v>
      </c>
      <c r="I62" s="524">
        <f>I6+I14+I21+I28+I35+I46+I52+I57</f>
        <v>395854411</v>
      </c>
      <c r="J62" s="524">
        <f>J6+J14+J21+J28+J35+J46+J52+J57</f>
        <v>392813074</v>
      </c>
    </row>
    <row r="63" spans="1:10" ht="13.5" thickBot="1" x14ac:dyDescent="0.25">
      <c r="A63" s="863" t="s">
        <v>313</v>
      </c>
      <c r="B63" s="845" t="s">
        <v>314</v>
      </c>
      <c r="C63" s="836">
        <f>+C64+C65+C66</f>
        <v>0</v>
      </c>
      <c r="D63" s="836">
        <f>+D64+D65+D66</f>
        <v>0</v>
      </c>
      <c r="E63" s="855">
        <f>+E64+E65+E66</f>
        <v>0</v>
      </c>
      <c r="F63" s="863" t="s">
        <v>313</v>
      </c>
      <c r="G63" s="845" t="s">
        <v>314</v>
      </c>
      <c r="H63" s="836">
        <f>+H64+H65+H66</f>
        <v>0</v>
      </c>
      <c r="I63" s="836">
        <f>+I64+I65+I66</f>
        <v>0</v>
      </c>
      <c r="J63" s="855">
        <f>+J64+J65+J66</f>
        <v>0</v>
      </c>
    </row>
    <row r="64" spans="1:10" x14ac:dyDescent="0.2">
      <c r="A64" s="837" t="s">
        <v>345</v>
      </c>
      <c r="B64" s="838" t="s">
        <v>315</v>
      </c>
      <c r="C64" s="856"/>
      <c r="D64" s="856"/>
      <c r="E64" s="860"/>
      <c r="F64" s="837" t="s">
        <v>345</v>
      </c>
      <c r="G64" s="838" t="s">
        <v>315</v>
      </c>
      <c r="H64" s="856"/>
      <c r="I64" s="856"/>
      <c r="J64" s="860"/>
    </row>
    <row r="65" spans="1:10" x14ac:dyDescent="0.2">
      <c r="A65" s="839" t="s">
        <v>354</v>
      </c>
      <c r="B65" s="840" t="s">
        <v>316</v>
      </c>
      <c r="C65" s="856"/>
      <c r="D65" s="856"/>
      <c r="E65" s="860"/>
      <c r="F65" s="839" t="s">
        <v>354</v>
      </c>
      <c r="G65" s="840" t="s">
        <v>316</v>
      </c>
      <c r="H65" s="856"/>
      <c r="I65" s="856"/>
      <c r="J65" s="860"/>
    </row>
    <row r="66" spans="1:10" ht="13.5" thickBot="1" x14ac:dyDescent="0.25">
      <c r="A66" s="842" t="s">
        <v>355</v>
      </c>
      <c r="B66" s="864" t="s">
        <v>473</v>
      </c>
      <c r="C66" s="856"/>
      <c r="D66" s="856"/>
      <c r="E66" s="860"/>
      <c r="F66" s="842" t="s">
        <v>355</v>
      </c>
      <c r="G66" s="864" t="s">
        <v>473</v>
      </c>
      <c r="H66" s="856"/>
      <c r="I66" s="856"/>
      <c r="J66" s="860"/>
    </row>
    <row r="67" spans="1:10" ht="13.5" thickBot="1" x14ac:dyDescent="0.25">
      <c r="A67" s="863" t="s">
        <v>318</v>
      </c>
      <c r="B67" s="845" t="s">
        <v>319</v>
      </c>
      <c r="C67" s="836">
        <f>+C68+C69+C70+C71</f>
        <v>0</v>
      </c>
      <c r="D67" s="836">
        <f>+D68+D69+D70+D71</f>
        <v>0</v>
      </c>
      <c r="E67" s="855">
        <f>+E68+E69+E70+E71</f>
        <v>0</v>
      </c>
      <c r="F67" s="863" t="s">
        <v>318</v>
      </c>
      <c r="G67" s="845" t="s">
        <v>319</v>
      </c>
      <c r="H67" s="836">
        <f>+H68+H69+H70+H71</f>
        <v>0</v>
      </c>
      <c r="I67" s="836">
        <f>+I68+I69+I70+I71</f>
        <v>0</v>
      </c>
      <c r="J67" s="855">
        <f>+J68+J69+J70+J71</f>
        <v>0</v>
      </c>
    </row>
    <row r="68" spans="1:10" x14ac:dyDescent="0.2">
      <c r="A68" s="837" t="s">
        <v>151</v>
      </c>
      <c r="B68" s="838" t="s">
        <v>320</v>
      </c>
      <c r="C68" s="856"/>
      <c r="D68" s="856"/>
      <c r="E68" s="860"/>
      <c r="F68" s="837" t="s">
        <v>151</v>
      </c>
      <c r="G68" s="838" t="s">
        <v>320</v>
      </c>
      <c r="H68" s="856"/>
      <c r="I68" s="856"/>
      <c r="J68" s="860"/>
    </row>
    <row r="69" spans="1:10" x14ac:dyDescent="0.2">
      <c r="A69" s="839" t="s">
        <v>152</v>
      </c>
      <c r="B69" s="768" t="s">
        <v>321</v>
      </c>
      <c r="C69" s="856"/>
      <c r="D69" s="856"/>
      <c r="E69" s="860"/>
      <c r="F69" s="839" t="s">
        <v>152</v>
      </c>
      <c r="G69" s="768" t="s">
        <v>321</v>
      </c>
      <c r="H69" s="856"/>
      <c r="I69" s="856"/>
      <c r="J69" s="860"/>
    </row>
    <row r="70" spans="1:10" x14ac:dyDescent="0.2">
      <c r="A70" s="839" t="s">
        <v>346</v>
      </c>
      <c r="B70" s="768" t="s">
        <v>322</v>
      </c>
      <c r="C70" s="856"/>
      <c r="D70" s="856"/>
      <c r="E70" s="860"/>
      <c r="F70" s="839" t="s">
        <v>346</v>
      </c>
      <c r="G70" s="768" t="s">
        <v>322</v>
      </c>
      <c r="H70" s="856"/>
      <c r="I70" s="856"/>
      <c r="J70" s="860"/>
    </row>
    <row r="71" spans="1:10" ht="13.5" thickBot="1" x14ac:dyDescent="0.25">
      <c r="A71" s="842" t="s">
        <v>347</v>
      </c>
      <c r="B71" s="841" t="s">
        <v>323</v>
      </c>
      <c r="C71" s="856"/>
      <c r="D71" s="856"/>
      <c r="E71" s="860"/>
      <c r="F71" s="842" t="s">
        <v>347</v>
      </c>
      <c r="G71" s="841" t="s">
        <v>323</v>
      </c>
      <c r="H71" s="856"/>
      <c r="I71" s="856"/>
      <c r="J71" s="860"/>
    </row>
    <row r="72" spans="1:10" ht="13.5" thickBot="1" x14ac:dyDescent="0.25">
      <c r="A72" s="863" t="s">
        <v>324</v>
      </c>
      <c r="B72" s="845" t="s">
        <v>325</v>
      </c>
      <c r="C72" s="836">
        <f>+C73+C74</f>
        <v>21154658</v>
      </c>
      <c r="D72" s="836">
        <f>+D73+D74</f>
        <v>41260233</v>
      </c>
      <c r="E72" s="855">
        <f>+E73+E74</f>
        <v>63756108</v>
      </c>
      <c r="F72" s="863" t="s">
        <v>324</v>
      </c>
      <c r="G72" s="845" t="s">
        <v>325</v>
      </c>
      <c r="H72" s="836">
        <f>+H73+H74</f>
        <v>32496710</v>
      </c>
      <c r="I72" s="836">
        <f>+I73+I74</f>
        <v>32496710</v>
      </c>
      <c r="J72" s="855">
        <f>+J73+J74</f>
        <v>29625681</v>
      </c>
    </row>
    <row r="73" spans="1:10" x14ac:dyDescent="0.2">
      <c r="A73" s="837" t="s">
        <v>348</v>
      </c>
      <c r="B73" s="838" t="s">
        <v>326</v>
      </c>
      <c r="C73" s="694">
        <f>'[1]6.1. sz. mell'!C76+'[1]7.1.sz.mell.'!C37+'[1]8.1. sz. mell.'!C37</f>
        <v>21154658</v>
      </c>
      <c r="D73" s="694">
        <f>'[1]6.1. sz. mell'!D76+'[1]7.1.sz.mell.'!D37+'[1]8.1. sz. mell.'!D37</f>
        <v>41260233</v>
      </c>
      <c r="E73" s="694">
        <v>63756108</v>
      </c>
      <c r="F73" s="837" t="s">
        <v>348</v>
      </c>
      <c r="G73" s="838" t="s">
        <v>326</v>
      </c>
      <c r="H73" s="694">
        <v>32496710</v>
      </c>
      <c r="I73" s="694">
        <v>32496710</v>
      </c>
      <c r="J73" s="694">
        <v>29625681</v>
      </c>
    </row>
    <row r="74" spans="1:10" ht="13.5" thickBot="1" x14ac:dyDescent="0.25">
      <c r="A74" s="842" t="s">
        <v>349</v>
      </c>
      <c r="B74" s="841" t="s">
        <v>327</v>
      </c>
      <c r="C74" s="856"/>
      <c r="D74" s="856"/>
      <c r="E74" s="860"/>
      <c r="F74" s="842" t="s">
        <v>349</v>
      </c>
      <c r="G74" s="841" t="s">
        <v>327</v>
      </c>
      <c r="H74" s="856"/>
      <c r="I74" s="856"/>
      <c r="J74" s="860"/>
    </row>
    <row r="75" spans="1:10" ht="13.5" thickBot="1" x14ac:dyDescent="0.25">
      <c r="A75" s="863" t="s">
        <v>328</v>
      </c>
      <c r="B75" s="845" t="s">
        <v>329</v>
      </c>
      <c r="C75" s="836">
        <f>+C76+C77+C79</f>
        <v>0</v>
      </c>
      <c r="D75" s="836">
        <f>+D76+D77+D79</f>
        <v>8180320</v>
      </c>
      <c r="E75" s="855">
        <f>+E76+E77+E79+E78</f>
        <v>139928420</v>
      </c>
      <c r="F75" s="863" t="s">
        <v>328</v>
      </c>
      <c r="G75" s="845" t="s">
        <v>329</v>
      </c>
      <c r="H75" s="836">
        <f>+H76+H77+H79</f>
        <v>0</v>
      </c>
      <c r="I75" s="836">
        <f>+I76+I77+I79</f>
        <v>0</v>
      </c>
      <c r="J75" s="855">
        <f>+J76+J77+J79+J78</f>
        <v>121065366</v>
      </c>
    </row>
    <row r="76" spans="1:10" x14ac:dyDescent="0.2">
      <c r="A76" s="837" t="s">
        <v>350</v>
      </c>
      <c r="B76" s="838" t="s">
        <v>330</v>
      </c>
      <c r="C76" s="856"/>
      <c r="D76" s="856">
        <f>'[1]6.1. sz. mell'!D79</f>
        <v>8180320</v>
      </c>
      <c r="E76" s="856">
        <v>7433085</v>
      </c>
      <c r="F76" s="837" t="s">
        <v>350</v>
      </c>
      <c r="G76" s="838" t="s">
        <v>330</v>
      </c>
      <c r="H76" s="856"/>
      <c r="I76" s="856"/>
      <c r="J76" s="856">
        <v>7952422</v>
      </c>
    </row>
    <row r="77" spans="1:10" x14ac:dyDescent="0.2">
      <c r="A77" s="839" t="s">
        <v>351</v>
      </c>
      <c r="B77" s="768" t="s">
        <v>331</v>
      </c>
      <c r="C77" s="856"/>
      <c r="D77" s="856"/>
      <c r="E77" s="860"/>
      <c r="F77" s="839" t="s">
        <v>351</v>
      </c>
      <c r="G77" s="768" t="s">
        <v>331</v>
      </c>
      <c r="H77" s="856"/>
      <c r="I77" s="856"/>
      <c r="J77" s="860"/>
    </row>
    <row r="78" spans="1:10" x14ac:dyDescent="0.2">
      <c r="A78" s="842" t="s">
        <v>750</v>
      </c>
      <c r="B78" s="841" t="s">
        <v>730</v>
      </c>
      <c r="C78" s="856"/>
      <c r="D78" s="856"/>
      <c r="E78" s="860">
        <v>132495335</v>
      </c>
      <c r="F78" s="842" t="s">
        <v>352</v>
      </c>
      <c r="G78" s="841" t="s">
        <v>730</v>
      </c>
      <c r="H78" s="856"/>
      <c r="I78" s="856"/>
      <c r="J78" s="860">
        <v>113112944</v>
      </c>
    </row>
    <row r="79" spans="1:10" ht="13.5" thickBot="1" x14ac:dyDescent="0.25">
      <c r="A79" s="842" t="s">
        <v>555</v>
      </c>
      <c r="B79" s="852" t="s">
        <v>332</v>
      </c>
      <c r="C79" s="856"/>
      <c r="D79" s="856"/>
      <c r="E79" s="860"/>
      <c r="F79" s="842" t="s">
        <v>555</v>
      </c>
      <c r="G79" s="852" t="s">
        <v>332</v>
      </c>
      <c r="H79" s="856"/>
      <c r="I79" s="856"/>
      <c r="J79" s="860"/>
    </row>
    <row r="80" spans="1:10" ht="13.5" thickBot="1" x14ac:dyDescent="0.25">
      <c r="A80" s="863" t="s">
        <v>333</v>
      </c>
      <c r="B80" s="845" t="s">
        <v>353</v>
      </c>
      <c r="C80" s="836">
        <f>+C81+C82+C83+C84</f>
        <v>0</v>
      </c>
      <c r="D80" s="836">
        <f>+D81+D82+D83+D84</f>
        <v>0</v>
      </c>
      <c r="E80" s="855">
        <f>+E81+E82+E83+E84</f>
        <v>0</v>
      </c>
      <c r="F80" s="863" t="s">
        <v>333</v>
      </c>
      <c r="G80" s="845" t="s">
        <v>353</v>
      </c>
      <c r="H80" s="836">
        <f>+H81+H82+H83+H84</f>
        <v>0</v>
      </c>
      <c r="I80" s="836">
        <f>+I81+I82+I83+I84</f>
        <v>0</v>
      </c>
      <c r="J80" s="855">
        <f>+J81+J82+J83+J84</f>
        <v>0</v>
      </c>
    </row>
    <row r="81" spans="1:10" x14ac:dyDescent="0.2">
      <c r="A81" s="865" t="s">
        <v>334</v>
      </c>
      <c r="B81" s="838" t="s">
        <v>335</v>
      </c>
      <c r="C81" s="856"/>
      <c r="D81" s="856"/>
      <c r="E81" s="860"/>
      <c r="F81" s="865" t="s">
        <v>334</v>
      </c>
      <c r="G81" s="838" t="s">
        <v>335</v>
      </c>
      <c r="H81" s="856"/>
      <c r="I81" s="856"/>
      <c r="J81" s="860"/>
    </row>
    <row r="82" spans="1:10" x14ac:dyDescent="0.2">
      <c r="A82" s="866" t="s">
        <v>336</v>
      </c>
      <c r="B82" s="768" t="s">
        <v>337</v>
      </c>
      <c r="C82" s="856"/>
      <c r="D82" s="856"/>
      <c r="E82" s="860"/>
      <c r="F82" s="866" t="s">
        <v>336</v>
      </c>
      <c r="G82" s="768" t="s">
        <v>337</v>
      </c>
      <c r="H82" s="856"/>
      <c r="I82" s="856"/>
      <c r="J82" s="860"/>
    </row>
    <row r="83" spans="1:10" x14ac:dyDescent="0.2">
      <c r="A83" s="866" t="s">
        <v>338</v>
      </c>
      <c r="B83" s="768" t="s">
        <v>339</v>
      </c>
      <c r="C83" s="856"/>
      <c r="D83" s="856"/>
      <c r="E83" s="860"/>
      <c r="F83" s="866" t="s">
        <v>338</v>
      </c>
      <c r="G83" s="768" t="s">
        <v>339</v>
      </c>
      <c r="H83" s="856"/>
      <c r="I83" s="856"/>
      <c r="J83" s="860"/>
    </row>
    <row r="84" spans="1:10" ht="13.5" thickBot="1" x14ac:dyDescent="0.25">
      <c r="A84" s="867" t="s">
        <v>340</v>
      </c>
      <c r="B84" s="852" t="s">
        <v>341</v>
      </c>
      <c r="C84" s="856"/>
      <c r="D84" s="856"/>
      <c r="E84" s="860"/>
      <c r="F84" s="867" t="s">
        <v>340</v>
      </c>
      <c r="G84" s="852" t="s">
        <v>341</v>
      </c>
      <c r="H84" s="856"/>
      <c r="I84" s="856"/>
      <c r="J84" s="860"/>
    </row>
    <row r="85" spans="1:10" ht="13.5" thickBot="1" x14ac:dyDescent="0.25">
      <c r="A85" s="863" t="s">
        <v>342</v>
      </c>
      <c r="B85" s="845" t="s">
        <v>343</v>
      </c>
      <c r="C85" s="868"/>
      <c r="D85" s="868"/>
      <c r="E85" s="869"/>
      <c r="F85" s="863" t="s">
        <v>342</v>
      </c>
      <c r="G85" s="845" t="s">
        <v>343</v>
      </c>
      <c r="H85" s="868"/>
      <c r="I85" s="868"/>
      <c r="J85" s="869"/>
    </row>
    <row r="86" spans="1:10" ht="13.5" thickBot="1" x14ac:dyDescent="0.25">
      <c r="A86" s="863" t="s">
        <v>344</v>
      </c>
      <c r="B86" s="870" t="s">
        <v>698</v>
      </c>
      <c r="C86" s="853">
        <f>+C63+C67+C72+C75+C80+C85</f>
        <v>21154658</v>
      </c>
      <c r="D86" s="853">
        <f>+D63+D67+D72+D75+D80+D85</f>
        <v>49440553</v>
      </c>
      <c r="E86" s="853">
        <f>+E63+E67+E72+E75+E80+E85</f>
        <v>203684528</v>
      </c>
      <c r="F86" s="863" t="s">
        <v>344</v>
      </c>
      <c r="G86" s="870" t="s">
        <v>698</v>
      </c>
      <c r="H86" s="853">
        <f>+H63+H67+H72+H75+H80+H85</f>
        <v>32496710</v>
      </c>
      <c r="I86" s="853">
        <f>+I63+I67+I72+I75+I80+I85</f>
        <v>32496710</v>
      </c>
      <c r="J86" s="853">
        <f>+J63+J67+J72+J75+J80+J85</f>
        <v>150691047</v>
      </c>
    </row>
    <row r="87" spans="1:10" ht="26.25" thickBot="1" x14ac:dyDescent="0.25">
      <c r="A87" s="871" t="s">
        <v>356</v>
      </c>
      <c r="B87" s="872" t="s">
        <v>699</v>
      </c>
      <c r="C87" s="853">
        <f>+C62+C86</f>
        <v>324698617</v>
      </c>
      <c r="D87" s="853">
        <f>+D62+D86</f>
        <v>385480100</v>
      </c>
      <c r="E87" s="873">
        <f>+E62+E86</f>
        <v>614567306</v>
      </c>
      <c r="F87" s="871" t="s">
        <v>356</v>
      </c>
      <c r="G87" s="872" t="s">
        <v>699</v>
      </c>
      <c r="H87" s="853">
        <f>+H62+H86</f>
        <v>333836768</v>
      </c>
      <c r="I87" s="853">
        <f>+I62+I86</f>
        <v>428351121</v>
      </c>
      <c r="J87" s="873">
        <f>+J62+J86</f>
        <v>543504121</v>
      </c>
    </row>
    <row r="88" spans="1:10" x14ac:dyDescent="0.2">
      <c r="A88" s="874"/>
      <c r="B88" s="874"/>
      <c r="C88" s="875"/>
      <c r="D88" s="875"/>
      <c r="E88" s="875"/>
      <c r="F88" s="874"/>
      <c r="G88" s="874"/>
      <c r="H88" s="875"/>
      <c r="I88" s="875"/>
      <c r="J88" s="875"/>
    </row>
    <row r="89" spans="1:10" x14ac:dyDescent="0.2">
      <c r="A89" s="989" t="s">
        <v>47</v>
      </c>
      <c r="B89" s="989"/>
      <c r="C89" s="989"/>
      <c r="D89" s="989"/>
      <c r="E89" s="989"/>
      <c r="F89" s="989" t="s">
        <v>47</v>
      </c>
      <c r="G89" s="989"/>
      <c r="H89" s="989"/>
      <c r="I89" s="989"/>
      <c r="J89" s="989"/>
    </row>
    <row r="90" spans="1:10" ht="14.25" thickBot="1" x14ac:dyDescent="0.3">
      <c r="A90" s="876" t="s">
        <v>155</v>
      </c>
      <c r="B90" s="876"/>
      <c r="C90" s="877"/>
      <c r="D90" s="877"/>
      <c r="E90" s="877" t="s">
        <v>626</v>
      </c>
      <c r="F90" s="876" t="s">
        <v>155</v>
      </c>
      <c r="G90" s="876"/>
      <c r="H90" s="877"/>
      <c r="I90" s="877"/>
      <c r="J90" s="877" t="s">
        <v>626</v>
      </c>
    </row>
    <row r="91" spans="1:10" x14ac:dyDescent="0.2">
      <c r="A91" s="1022" t="s">
        <v>70</v>
      </c>
      <c r="B91" s="1017" t="s">
        <v>700</v>
      </c>
      <c r="C91" s="1024" t="str">
        <f>+C3</f>
        <v>2022. évi</v>
      </c>
      <c r="D91" s="1024"/>
      <c r="E91" s="1025"/>
      <c r="F91" s="1022" t="s">
        <v>70</v>
      </c>
      <c r="G91" s="1017" t="s">
        <v>700</v>
      </c>
      <c r="H91" s="1024" t="str">
        <f>+H3</f>
        <v xml:space="preserve">2023. évi </v>
      </c>
      <c r="I91" s="1024"/>
      <c r="J91" s="1025"/>
    </row>
    <row r="92" spans="1:10" ht="26.25" thickBot="1" x14ac:dyDescent="0.25">
      <c r="A92" s="1023"/>
      <c r="B92" s="1018"/>
      <c r="C92" s="878" t="s">
        <v>689</v>
      </c>
      <c r="D92" s="878" t="s">
        <v>690</v>
      </c>
      <c r="E92" s="879" t="s">
        <v>691</v>
      </c>
      <c r="F92" s="1023"/>
      <c r="G92" s="1018"/>
      <c r="H92" s="878" t="s">
        <v>689</v>
      </c>
      <c r="I92" s="878" t="s">
        <v>690</v>
      </c>
      <c r="J92" s="879" t="s">
        <v>691</v>
      </c>
    </row>
    <row r="93" spans="1:10" ht="13.5" thickBot="1" x14ac:dyDescent="0.25">
      <c r="A93" s="880" t="s">
        <v>499</v>
      </c>
      <c r="B93" s="881" t="s">
        <v>500</v>
      </c>
      <c r="C93" s="881" t="s">
        <v>501</v>
      </c>
      <c r="D93" s="881" t="s">
        <v>503</v>
      </c>
      <c r="E93" s="882" t="s">
        <v>502</v>
      </c>
      <c r="F93" s="880" t="s">
        <v>499</v>
      </c>
      <c r="G93" s="881" t="s">
        <v>500</v>
      </c>
      <c r="H93" s="881" t="s">
        <v>501</v>
      </c>
      <c r="I93" s="881" t="s">
        <v>503</v>
      </c>
      <c r="J93" s="882" t="s">
        <v>502</v>
      </c>
    </row>
    <row r="94" spans="1:10" ht="13.5" thickBot="1" x14ac:dyDescent="0.25">
      <c r="A94" s="883" t="s">
        <v>18</v>
      </c>
      <c r="B94" s="884" t="s">
        <v>701</v>
      </c>
      <c r="C94" s="545">
        <f>C95+C96+C97+C98+C99</f>
        <v>314065138</v>
      </c>
      <c r="D94" s="545">
        <f>D95+D96+D97+D98+D99</f>
        <v>342838043</v>
      </c>
      <c r="E94" s="885">
        <f>SUM(E95:E99)</f>
        <v>353550932</v>
      </c>
      <c r="F94" s="883" t="s">
        <v>18</v>
      </c>
      <c r="G94" s="884" t="s">
        <v>701</v>
      </c>
      <c r="H94" s="545">
        <f>H95+H96+H97+H98+H99</f>
        <v>325147433</v>
      </c>
      <c r="I94" s="545">
        <f>I95+I96+I97+I98+I99</f>
        <v>370157452</v>
      </c>
      <c r="J94" s="885">
        <f>SUM(J95:J99)</f>
        <v>368760993</v>
      </c>
    </row>
    <row r="95" spans="1:10" ht="13.5" thickBot="1" x14ac:dyDescent="0.25">
      <c r="A95" s="886" t="s">
        <v>99</v>
      </c>
      <c r="B95" s="887" t="s">
        <v>49</v>
      </c>
      <c r="C95" s="548">
        <f>'[1]6.1. sz. mell'!C97+'[1]7.1.sz.mell.'!C44+'[1]8.1. sz. mell.'!C44</f>
        <v>178972215</v>
      </c>
      <c r="D95" s="548">
        <f>'[1]6.1. sz. mell'!D97+'[1]7.1.sz.mell.'!D44+'[1]8.1. sz. mell.'!D44</f>
        <v>185205465</v>
      </c>
      <c r="E95" s="548">
        <v>210943209</v>
      </c>
      <c r="F95" s="886" t="s">
        <v>99</v>
      </c>
      <c r="G95" s="887" t="s">
        <v>49</v>
      </c>
      <c r="H95" s="548">
        <v>160619351</v>
      </c>
      <c r="I95" s="548">
        <v>191461001</v>
      </c>
      <c r="J95" s="548">
        <v>208168369</v>
      </c>
    </row>
    <row r="96" spans="1:10" ht="13.5" thickBot="1" x14ac:dyDescent="0.25">
      <c r="A96" s="839" t="s">
        <v>100</v>
      </c>
      <c r="B96" s="888" t="s">
        <v>185</v>
      </c>
      <c r="C96" s="548">
        <f>'[1]6.1. sz. mell'!C98+'[1]7.1.sz.mell.'!C45+'[1]8.1. sz. mell.'!C45</f>
        <v>24682183</v>
      </c>
      <c r="D96" s="548">
        <f>'[1]6.1. sz. mell'!D98+'[1]7.1.sz.mell.'!D45+'[1]8.1. sz. mell.'!D45</f>
        <v>25620591</v>
      </c>
      <c r="E96" s="548">
        <v>24125999</v>
      </c>
      <c r="F96" s="839" t="s">
        <v>100</v>
      </c>
      <c r="G96" s="888" t="s">
        <v>185</v>
      </c>
      <c r="H96" s="548">
        <v>21422158</v>
      </c>
      <c r="I96" s="548">
        <v>23252158</v>
      </c>
      <c r="J96" s="548">
        <v>23134879</v>
      </c>
    </row>
    <row r="97" spans="1:10" ht="13.5" thickBot="1" x14ac:dyDescent="0.25">
      <c r="A97" s="839" t="s">
        <v>101</v>
      </c>
      <c r="B97" s="888" t="s">
        <v>141</v>
      </c>
      <c r="C97" s="548">
        <f>'[1]6.1. sz. mell'!C99+'[1]7.1.sz.mell.'!C46+'[1]8.1. sz. mell.'!C46</f>
        <v>55050388</v>
      </c>
      <c r="D97" s="548">
        <f>'[1]6.1. sz. mell'!D99+'[1]7.1.sz.mell.'!D46+'[1]8.1. sz. mell.'!D46</f>
        <v>98834052</v>
      </c>
      <c r="E97" s="548">
        <v>86877087</v>
      </c>
      <c r="F97" s="839" t="s">
        <v>101</v>
      </c>
      <c r="G97" s="888" t="s">
        <v>141</v>
      </c>
      <c r="H97" s="548">
        <v>96209560</v>
      </c>
      <c r="I97" s="548">
        <v>111107700</v>
      </c>
      <c r="J97" s="548">
        <v>112717601</v>
      </c>
    </row>
    <row r="98" spans="1:10" ht="13.5" thickBot="1" x14ac:dyDescent="0.25">
      <c r="A98" s="839" t="s">
        <v>102</v>
      </c>
      <c r="B98" s="889" t="s">
        <v>186</v>
      </c>
      <c r="C98" s="548">
        <f>'[1]6.1. sz. mell'!C100+'[1]7.1.sz.mell.'!C47+'[1]8.1. sz. mell.'!C47</f>
        <v>22588631</v>
      </c>
      <c r="D98" s="548">
        <f>'[1]6.1. sz. mell'!D100+'[1]7.1.sz.mell.'!D47+'[1]8.1. sz. mell.'!D47</f>
        <v>16810534</v>
      </c>
      <c r="E98" s="548">
        <v>25115087</v>
      </c>
      <c r="F98" s="839" t="s">
        <v>102</v>
      </c>
      <c r="G98" s="889" t="s">
        <v>186</v>
      </c>
      <c r="H98" s="548">
        <v>36599000</v>
      </c>
      <c r="I98" s="548">
        <v>34773215</v>
      </c>
      <c r="J98" s="548">
        <v>19289880</v>
      </c>
    </row>
    <row r="99" spans="1:10" ht="13.5" thickBot="1" x14ac:dyDescent="0.25">
      <c r="A99" s="839" t="s">
        <v>113</v>
      </c>
      <c r="B99" s="890" t="s">
        <v>187</v>
      </c>
      <c r="C99" s="548">
        <f>'[1]6.1. sz. mell'!C101+'[1]7.1.sz.mell.'!C48+'[1]8.1. sz. mell.'!C48</f>
        <v>32771721</v>
      </c>
      <c r="D99" s="548">
        <f>'[1]6.1. sz. mell'!D101+'[1]7.1.sz.mell.'!D48+'[1]8.1. sz. mell.'!D48</f>
        <v>16367401</v>
      </c>
      <c r="E99" s="548">
        <v>6489550</v>
      </c>
      <c r="F99" s="839" t="s">
        <v>113</v>
      </c>
      <c r="G99" s="890" t="s">
        <v>187</v>
      </c>
      <c r="H99" s="548">
        <v>10297364</v>
      </c>
      <c r="I99" s="548">
        <v>9563378</v>
      </c>
      <c r="J99" s="548">
        <v>5450264</v>
      </c>
    </row>
    <row r="100" spans="1:10" ht="13.5" thickBot="1" x14ac:dyDescent="0.25">
      <c r="A100" s="839" t="s">
        <v>103</v>
      </c>
      <c r="B100" s="888" t="s">
        <v>702</v>
      </c>
      <c r="C100" s="548">
        <f>'[1]6.1. sz. mell'!C102+'[1]7.1.sz.mell.'!C49+'[1]8.1. sz. mell.'!C49</f>
        <v>0</v>
      </c>
      <c r="D100" s="843"/>
      <c r="E100" s="844"/>
      <c r="F100" s="839" t="s">
        <v>103</v>
      </c>
      <c r="G100" s="888" t="s">
        <v>702</v>
      </c>
      <c r="H100" s="548"/>
      <c r="I100" s="843"/>
      <c r="J100" s="844"/>
    </row>
    <row r="101" spans="1:10" ht="13.5" thickBot="1" x14ac:dyDescent="0.25">
      <c r="A101" s="839" t="s">
        <v>104</v>
      </c>
      <c r="B101" s="891" t="s">
        <v>359</v>
      </c>
      <c r="C101" s="548">
        <f>'[1]6.1. sz. mell'!C103+'[1]7.1.sz.mell.'!C50+'[1]8.1. sz. mell.'!C50</f>
        <v>0</v>
      </c>
      <c r="D101" s="843"/>
      <c r="E101" s="844"/>
      <c r="F101" s="839" t="s">
        <v>104</v>
      </c>
      <c r="G101" s="891" t="s">
        <v>359</v>
      </c>
      <c r="H101" s="548"/>
      <c r="I101" s="843"/>
      <c r="J101" s="844"/>
    </row>
    <row r="102" spans="1:10" ht="26.25" thickBot="1" x14ac:dyDescent="0.25">
      <c r="A102" s="839" t="s">
        <v>114</v>
      </c>
      <c r="B102" s="892" t="s">
        <v>360</v>
      </c>
      <c r="C102" s="548">
        <f>'[1]6.1. sz. mell'!C104+'[1]7.1.sz.mell.'!C51+'[1]8.1. sz. mell.'!C51</f>
        <v>0</v>
      </c>
      <c r="D102" s="843"/>
      <c r="E102" s="844"/>
      <c r="F102" s="839" t="s">
        <v>114</v>
      </c>
      <c r="G102" s="892" t="s">
        <v>360</v>
      </c>
      <c r="H102" s="548">
        <f>'[2]6.1. sz. mell'!H104+'[2]7.1.sz.mell.'!H51+'[2]8.1. sz. mell.'!H51</f>
        <v>0</v>
      </c>
      <c r="I102" s="843"/>
      <c r="J102" s="844"/>
    </row>
    <row r="103" spans="1:10" ht="26.25" thickBot="1" x14ac:dyDescent="0.25">
      <c r="A103" s="839" t="s">
        <v>115</v>
      </c>
      <c r="B103" s="892" t="s">
        <v>361</v>
      </c>
      <c r="C103" s="548">
        <f>'[1]6.1. sz. mell'!C105+'[1]7.1.sz.mell.'!C52+'[1]8.1. sz. mell.'!C52</f>
        <v>2970121</v>
      </c>
      <c r="D103" s="843"/>
      <c r="E103" s="844"/>
      <c r="F103" s="839" t="s">
        <v>115</v>
      </c>
      <c r="G103" s="892" t="s">
        <v>361</v>
      </c>
      <c r="H103" s="548"/>
      <c r="I103" s="843"/>
      <c r="J103" s="844"/>
    </row>
    <row r="104" spans="1:10" x14ac:dyDescent="0.2">
      <c r="A104" s="839" t="s">
        <v>116</v>
      </c>
      <c r="B104" s="891" t="s">
        <v>362</v>
      </c>
      <c r="C104" s="548">
        <f>'[1]6.1. sz. mell'!C106+'[1]7.1.sz.mell.'!C53+'[1]8.1. sz. mell.'!C53</f>
        <v>0</v>
      </c>
      <c r="D104" s="843"/>
      <c r="E104" s="844"/>
      <c r="F104" s="839" t="s">
        <v>116</v>
      </c>
      <c r="G104" s="891" t="s">
        <v>362</v>
      </c>
      <c r="H104" s="548">
        <f>'[2]6.1. sz. mell'!H106+'[2]7.1.sz.mell.'!H53+'[2]8.1. sz. mell.'!H53</f>
        <v>0</v>
      </c>
      <c r="I104" s="843"/>
      <c r="J104" s="844"/>
    </row>
    <row r="105" spans="1:10" x14ac:dyDescent="0.2">
      <c r="A105" s="839" t="s">
        <v>117</v>
      </c>
      <c r="B105" s="891" t="s">
        <v>363</v>
      </c>
      <c r="C105" s="843"/>
      <c r="D105" s="843"/>
      <c r="E105" s="844"/>
      <c r="F105" s="839" t="s">
        <v>117</v>
      </c>
      <c r="G105" s="891" t="s">
        <v>363</v>
      </c>
      <c r="H105" s="843"/>
      <c r="I105" s="843"/>
      <c r="J105" s="844"/>
    </row>
    <row r="106" spans="1:10" ht="25.5" x14ac:dyDescent="0.2">
      <c r="A106" s="839" t="s">
        <v>119</v>
      </c>
      <c r="B106" s="892" t="s">
        <v>364</v>
      </c>
      <c r="C106" s="843"/>
      <c r="D106" s="843"/>
      <c r="E106" s="844"/>
      <c r="F106" s="839" t="s">
        <v>119</v>
      </c>
      <c r="G106" s="892" t="s">
        <v>364</v>
      </c>
      <c r="H106" s="843"/>
      <c r="I106" s="843"/>
      <c r="J106" s="844"/>
    </row>
    <row r="107" spans="1:10" x14ac:dyDescent="0.2">
      <c r="A107" s="893" t="s">
        <v>188</v>
      </c>
      <c r="B107" s="894" t="s">
        <v>365</v>
      </c>
      <c r="C107" s="843"/>
      <c r="D107" s="843"/>
      <c r="E107" s="844"/>
      <c r="F107" s="893" t="s">
        <v>188</v>
      </c>
      <c r="G107" s="894" t="s">
        <v>365</v>
      </c>
      <c r="H107" s="843"/>
      <c r="I107" s="843"/>
      <c r="J107" s="844"/>
    </row>
    <row r="108" spans="1:10" x14ac:dyDescent="0.2">
      <c r="A108" s="839" t="s">
        <v>357</v>
      </c>
      <c r="B108" s="894" t="s">
        <v>366</v>
      </c>
      <c r="C108" s="843"/>
      <c r="D108" s="843"/>
      <c r="E108" s="844"/>
      <c r="F108" s="839" t="s">
        <v>357</v>
      </c>
      <c r="G108" s="894" t="s">
        <v>366</v>
      </c>
      <c r="H108" s="843"/>
      <c r="I108" s="843"/>
      <c r="J108" s="844"/>
    </row>
    <row r="109" spans="1:10" ht="26.25" thickBot="1" x14ac:dyDescent="0.25">
      <c r="A109" s="895" t="s">
        <v>358</v>
      </c>
      <c r="B109" s="896" t="s">
        <v>367</v>
      </c>
      <c r="C109" s="897"/>
      <c r="D109" s="897"/>
      <c r="E109" s="898">
        <v>2129652</v>
      </c>
      <c r="F109" s="895" t="s">
        <v>358</v>
      </c>
      <c r="G109" s="896" t="s">
        <v>367</v>
      </c>
      <c r="H109" s="897"/>
      <c r="I109" s="897"/>
      <c r="J109" s="898"/>
    </row>
    <row r="110" spans="1:10" ht="13.5" thickBot="1" x14ac:dyDescent="0.25">
      <c r="A110" s="834" t="s">
        <v>19</v>
      </c>
      <c r="B110" s="899" t="s">
        <v>594</v>
      </c>
      <c r="C110" s="836">
        <f>+C111+C113+C115</f>
        <v>10633488</v>
      </c>
      <c r="D110" s="836">
        <f>+D111+D113+D115</f>
        <v>35372598</v>
      </c>
      <c r="E110" s="855">
        <v>91974200</v>
      </c>
      <c r="F110" s="834" t="s">
        <v>19</v>
      </c>
      <c r="G110" s="899" t="s">
        <v>594</v>
      </c>
      <c r="H110" s="836">
        <f>+H111+H113+H115</f>
        <v>8689335</v>
      </c>
      <c r="I110" s="836">
        <f>+I111+I113+I115</f>
        <v>50347069</v>
      </c>
      <c r="J110" s="855">
        <f>J111+J113+J115</f>
        <v>27347220</v>
      </c>
    </row>
    <row r="111" spans="1:10" x14ac:dyDescent="0.2">
      <c r="A111" s="837" t="s">
        <v>105</v>
      </c>
      <c r="B111" s="888" t="s">
        <v>227</v>
      </c>
      <c r="C111" s="514">
        <f>'[1]6.1. sz. mell'!C113+'[1]7.1.sz.mell.'!C50+'[1]8.1. sz. mell.'!C50</f>
        <v>2447097</v>
      </c>
      <c r="D111" s="514">
        <f>'[1]6.1. sz. mell'!D113+'[1]7.1.sz.mell.'!D50+'[1]8.1. sz. mell.'!D50</f>
        <v>12123617</v>
      </c>
      <c r="E111" s="514">
        <v>43660653</v>
      </c>
      <c r="F111" s="837" t="s">
        <v>105</v>
      </c>
      <c r="G111" s="888" t="s">
        <v>227</v>
      </c>
      <c r="H111" s="514">
        <v>149606</v>
      </c>
      <c r="I111" s="514">
        <v>17506661</v>
      </c>
      <c r="J111" s="514">
        <v>581522</v>
      </c>
    </row>
    <row r="112" spans="1:10" x14ac:dyDescent="0.2">
      <c r="A112" s="837" t="s">
        <v>106</v>
      </c>
      <c r="B112" s="900" t="s">
        <v>372</v>
      </c>
      <c r="C112" s="514">
        <f>'[1]6.1. sz. mell'!C114+'[1]7.1.sz.mell.'!C51+'[1]8.1. sz. mell.'!C51</f>
        <v>0</v>
      </c>
      <c r="D112" s="514">
        <f>'[1]6.1. sz. mell'!D114+'[1]7.1.sz.mell.'!D51+'[1]8.1. sz. mell.'!D51</f>
        <v>0</v>
      </c>
      <c r="E112" s="514"/>
      <c r="F112" s="837" t="s">
        <v>106</v>
      </c>
      <c r="G112" s="900" t="s">
        <v>372</v>
      </c>
      <c r="H112" s="514">
        <f>'[2]6.1. sz. mell'!H114+'[2]7.1.sz.mell.'!H51+'[2]8.1. sz. mell.'!H51</f>
        <v>0</v>
      </c>
      <c r="I112" s="514">
        <f>'[2]6.1. sz. mell'!I114+'[2]7.1.sz.mell.'!I51+'[2]8.1. sz. mell.'!I51</f>
        <v>0</v>
      </c>
      <c r="J112" s="514"/>
    </row>
    <row r="113" spans="1:10" x14ac:dyDescent="0.2">
      <c r="A113" s="837" t="s">
        <v>107</v>
      </c>
      <c r="B113" s="900" t="s">
        <v>189</v>
      </c>
      <c r="C113" s="514">
        <f>'[1]6.1. sz. mell'!C115+'[1]7.1.sz.mell.'!C52+'[1]8.1. sz. mell.'!C52</f>
        <v>8186391</v>
      </c>
      <c r="D113" s="514">
        <f>'[1]6.1. sz. mell'!D115+'[1]7.1.sz.mell.'!D52+'[1]8.1. sz. mell.'!D52</f>
        <v>23248981</v>
      </c>
      <c r="E113" s="514">
        <v>48297353</v>
      </c>
      <c r="F113" s="837" t="s">
        <v>107</v>
      </c>
      <c r="G113" s="900" t="s">
        <v>189</v>
      </c>
      <c r="H113" s="514">
        <v>3540408</v>
      </c>
      <c r="I113" s="514">
        <v>32840408</v>
      </c>
      <c r="J113" s="514">
        <v>26765698</v>
      </c>
    </row>
    <row r="114" spans="1:10" x14ac:dyDescent="0.2">
      <c r="A114" s="837" t="s">
        <v>108</v>
      </c>
      <c r="B114" s="900" t="s">
        <v>373</v>
      </c>
      <c r="C114" s="514">
        <f>'[1]6.1. sz. mell'!C116+'[1]7.1.sz.mell.'!C53+'[1]8.1. sz. mell.'!C53</f>
        <v>0</v>
      </c>
      <c r="D114" s="514">
        <f>'[1]6.1. sz. mell'!D116+'[1]7.1.sz.mell.'!D53+'[1]8.1. sz. mell.'!D53</f>
        <v>0</v>
      </c>
      <c r="E114" s="514"/>
      <c r="F114" s="837" t="s">
        <v>108</v>
      </c>
      <c r="G114" s="900" t="s">
        <v>373</v>
      </c>
      <c r="H114" s="514">
        <f>'[2]6.1. sz. mell'!H116+'[2]7.1.sz.mell.'!H53+'[2]8.1. sz. mell.'!H53</f>
        <v>0</v>
      </c>
      <c r="I114" s="514">
        <f>'[2]6.1. sz. mell'!I116+'[2]7.1.sz.mell.'!I53+'[2]8.1. sz. mell.'!I53</f>
        <v>0</v>
      </c>
      <c r="J114" s="514"/>
    </row>
    <row r="115" spans="1:10" ht="13.5" thickBot="1" x14ac:dyDescent="0.25">
      <c r="A115" s="837" t="s">
        <v>109</v>
      </c>
      <c r="B115" s="852" t="s">
        <v>230</v>
      </c>
      <c r="C115" s="514">
        <f>'[1]6.1. sz. mell'!C117</f>
        <v>0</v>
      </c>
      <c r="D115" s="514">
        <f>'[1]6.1. sz. mell'!D117</f>
        <v>0</v>
      </c>
      <c r="E115" s="514">
        <v>16194</v>
      </c>
      <c r="F115" s="837" t="s">
        <v>109</v>
      </c>
      <c r="G115" s="852" t="s">
        <v>230</v>
      </c>
      <c r="H115" s="514">
        <v>4999321</v>
      </c>
      <c r="I115" s="514">
        <f>'[2]6.1. sz. mell'!I117</f>
        <v>0</v>
      </c>
      <c r="J115" s="514"/>
    </row>
    <row r="116" spans="1:10" ht="13.5" thickBot="1" x14ac:dyDescent="0.25">
      <c r="A116" s="834" t="s">
        <v>20</v>
      </c>
      <c r="B116" s="901" t="s">
        <v>703</v>
      </c>
      <c r="C116" s="836">
        <f>+C117+C118</f>
        <v>0</v>
      </c>
      <c r="D116" s="836">
        <f>+D117+D118</f>
        <v>0</v>
      </c>
      <c r="E116" s="855">
        <f>+E117+E118</f>
        <v>0</v>
      </c>
      <c r="F116" s="834" t="s">
        <v>20</v>
      </c>
      <c r="G116" s="901" t="s">
        <v>703</v>
      </c>
      <c r="H116" s="836">
        <f>+H117+H118</f>
        <v>0</v>
      </c>
      <c r="I116" s="836">
        <f>+I117+I118</f>
        <v>0</v>
      </c>
      <c r="J116" s="855">
        <f>+J117+J118</f>
        <v>0</v>
      </c>
    </row>
    <row r="117" spans="1:10" x14ac:dyDescent="0.2">
      <c r="A117" s="837" t="s">
        <v>88</v>
      </c>
      <c r="B117" s="902" t="s">
        <v>704</v>
      </c>
      <c r="C117" s="846"/>
      <c r="D117" s="846"/>
      <c r="E117" s="847"/>
      <c r="F117" s="837" t="s">
        <v>88</v>
      </c>
      <c r="G117" s="902" t="s">
        <v>704</v>
      </c>
      <c r="H117" s="846"/>
      <c r="I117" s="846"/>
      <c r="J117" s="847"/>
    </row>
    <row r="118" spans="1:10" ht="13.5" thickBot="1" x14ac:dyDescent="0.25">
      <c r="A118" s="842" t="s">
        <v>89</v>
      </c>
      <c r="B118" s="900" t="s">
        <v>705</v>
      </c>
      <c r="C118" s="843"/>
      <c r="D118" s="843"/>
      <c r="E118" s="844"/>
      <c r="F118" s="842" t="s">
        <v>89</v>
      </c>
      <c r="G118" s="900" t="s">
        <v>705</v>
      </c>
      <c r="H118" s="843"/>
      <c r="I118" s="843"/>
      <c r="J118" s="844"/>
    </row>
    <row r="119" spans="1:10" ht="13.5" thickBot="1" x14ac:dyDescent="0.25">
      <c r="A119" s="834" t="s">
        <v>21</v>
      </c>
      <c r="B119" s="901" t="s">
        <v>706</v>
      </c>
      <c r="C119" s="836">
        <f>+C94+C110+C116</f>
        <v>324698626</v>
      </c>
      <c r="D119" s="836">
        <f>+D94+D110+D116</f>
        <v>378210641</v>
      </c>
      <c r="E119" s="855">
        <f>+E94+E110+E116</f>
        <v>445525132</v>
      </c>
      <c r="F119" s="834" t="s">
        <v>21</v>
      </c>
      <c r="G119" s="901" t="s">
        <v>706</v>
      </c>
      <c r="H119" s="836">
        <f>+H94+H110+H116</f>
        <v>333836768</v>
      </c>
      <c r="I119" s="836">
        <f>+I94+I110+I116</f>
        <v>420504521</v>
      </c>
      <c r="J119" s="855"/>
    </row>
    <row r="120" spans="1:10" ht="26.25" thickBot="1" x14ac:dyDescent="0.25">
      <c r="A120" s="834" t="s">
        <v>22</v>
      </c>
      <c r="B120" s="901" t="s">
        <v>707</v>
      </c>
      <c r="C120" s="836">
        <f>+C121+C122+C123</f>
        <v>0</v>
      </c>
      <c r="D120" s="836">
        <f>+D121+D122+D123</f>
        <v>0</v>
      </c>
      <c r="E120" s="855">
        <f>+E121+E122+E123</f>
        <v>0</v>
      </c>
      <c r="F120" s="834" t="s">
        <v>22</v>
      </c>
      <c r="G120" s="901" t="s">
        <v>707</v>
      </c>
      <c r="H120" s="836">
        <f>+H121+H122+H123</f>
        <v>0</v>
      </c>
      <c r="I120" s="836">
        <f>+I121+I122+I123</f>
        <v>0</v>
      </c>
      <c r="J120" s="855">
        <f>+J121+J122+J123</f>
        <v>0</v>
      </c>
    </row>
    <row r="121" spans="1:10" x14ac:dyDescent="0.2">
      <c r="A121" s="837" t="s">
        <v>92</v>
      </c>
      <c r="B121" s="902" t="s">
        <v>708</v>
      </c>
      <c r="C121" s="848"/>
      <c r="D121" s="848"/>
      <c r="E121" s="849"/>
      <c r="F121" s="837" t="s">
        <v>92</v>
      </c>
      <c r="G121" s="902" t="s">
        <v>708</v>
      </c>
      <c r="H121" s="848"/>
      <c r="I121" s="848"/>
      <c r="J121" s="849"/>
    </row>
    <row r="122" spans="1:10" ht="25.5" x14ac:dyDescent="0.2">
      <c r="A122" s="837" t="s">
        <v>93</v>
      </c>
      <c r="B122" s="902" t="s">
        <v>709</v>
      </c>
      <c r="C122" s="848"/>
      <c r="D122" s="848"/>
      <c r="E122" s="849"/>
      <c r="F122" s="837" t="s">
        <v>93</v>
      </c>
      <c r="G122" s="902" t="s">
        <v>709</v>
      </c>
      <c r="H122" s="848"/>
      <c r="I122" s="848"/>
      <c r="J122" s="849"/>
    </row>
    <row r="123" spans="1:10" ht="13.5" thickBot="1" x14ac:dyDescent="0.25">
      <c r="A123" s="893" t="s">
        <v>94</v>
      </c>
      <c r="B123" s="903" t="s">
        <v>710</v>
      </c>
      <c r="C123" s="848"/>
      <c r="D123" s="848"/>
      <c r="E123" s="849"/>
      <c r="F123" s="893" t="s">
        <v>94</v>
      </c>
      <c r="G123" s="903" t="s">
        <v>710</v>
      </c>
      <c r="H123" s="848"/>
      <c r="I123" s="848"/>
      <c r="J123" s="849"/>
    </row>
    <row r="124" spans="1:10" ht="13.5" thickBot="1" x14ac:dyDescent="0.25">
      <c r="A124" s="834" t="s">
        <v>23</v>
      </c>
      <c r="B124" s="901" t="s">
        <v>711</v>
      </c>
      <c r="C124" s="836">
        <f>+C125+C126+C128+C127</f>
        <v>0</v>
      </c>
      <c r="D124" s="836">
        <f>+D125+D126+D128+D127</f>
        <v>0</v>
      </c>
      <c r="E124" s="855">
        <f>+E125+E126+E128+E127</f>
        <v>0</v>
      </c>
      <c r="F124" s="834" t="s">
        <v>23</v>
      </c>
      <c r="G124" s="901" t="s">
        <v>711</v>
      </c>
      <c r="H124" s="836">
        <f>+H125+H126+H128+H127</f>
        <v>0</v>
      </c>
      <c r="I124" s="836">
        <f>+I125+I126+I128+I127</f>
        <v>0</v>
      </c>
      <c r="J124" s="855">
        <f>+J125+J126+J128+J127</f>
        <v>0</v>
      </c>
    </row>
    <row r="125" spans="1:10" x14ac:dyDescent="0.2">
      <c r="A125" s="837" t="s">
        <v>95</v>
      </c>
      <c r="B125" s="902" t="s">
        <v>712</v>
      </c>
      <c r="C125" s="848"/>
      <c r="D125" s="848"/>
      <c r="E125" s="849"/>
      <c r="F125" s="837" t="s">
        <v>95</v>
      </c>
      <c r="G125" s="902" t="s">
        <v>712</v>
      </c>
      <c r="H125" s="848"/>
      <c r="I125" s="848"/>
      <c r="J125" s="849"/>
    </row>
    <row r="126" spans="1:10" x14ac:dyDescent="0.2">
      <c r="A126" s="837" t="s">
        <v>96</v>
      </c>
      <c r="B126" s="902" t="s">
        <v>713</v>
      </c>
      <c r="C126" s="848"/>
      <c r="D126" s="848"/>
      <c r="E126" s="849"/>
      <c r="F126" s="837" t="s">
        <v>96</v>
      </c>
      <c r="G126" s="902" t="s">
        <v>713</v>
      </c>
      <c r="H126" s="848"/>
      <c r="I126" s="848"/>
      <c r="J126" s="849"/>
    </row>
    <row r="127" spans="1:10" x14ac:dyDescent="0.2">
      <c r="A127" s="837" t="s">
        <v>293</v>
      </c>
      <c r="B127" s="902" t="s">
        <v>714</v>
      </c>
      <c r="C127" s="848"/>
      <c r="D127" s="848"/>
      <c r="E127" s="849"/>
      <c r="F127" s="837" t="s">
        <v>293</v>
      </c>
      <c r="G127" s="902" t="s">
        <v>714</v>
      </c>
      <c r="H127" s="848"/>
      <c r="I127" s="848"/>
      <c r="J127" s="849"/>
    </row>
    <row r="128" spans="1:10" ht="13.5" thickBot="1" x14ac:dyDescent="0.25">
      <c r="A128" s="893" t="s">
        <v>294</v>
      </c>
      <c r="B128" s="903" t="s">
        <v>715</v>
      </c>
      <c r="C128" s="848"/>
      <c r="D128" s="848"/>
      <c r="E128" s="849"/>
      <c r="F128" s="893" t="s">
        <v>294</v>
      </c>
      <c r="G128" s="903" t="s">
        <v>715</v>
      </c>
      <c r="H128" s="848"/>
      <c r="I128" s="848"/>
      <c r="J128" s="849"/>
    </row>
    <row r="129" spans="1:10" ht="13.5" thickBot="1" x14ac:dyDescent="0.25">
      <c r="A129" s="834" t="s">
        <v>24</v>
      </c>
      <c r="B129" s="901" t="s">
        <v>716</v>
      </c>
      <c r="C129" s="853">
        <f>+C130+C131+C132+C133</f>
        <v>0</v>
      </c>
      <c r="D129" s="853">
        <f>+D130+D131+D132+D133</f>
        <v>7284459</v>
      </c>
      <c r="E129" s="873">
        <f>+E130+E131+E132+E133</f>
        <v>139416589</v>
      </c>
      <c r="F129" s="834" t="s">
        <v>24</v>
      </c>
      <c r="G129" s="901" t="s">
        <v>716</v>
      </c>
      <c r="H129" s="853">
        <f>+H130+H131+H132+H133</f>
        <v>0</v>
      </c>
      <c r="I129" s="853">
        <f>+I130+I131+I132+I133</f>
        <v>7846600</v>
      </c>
      <c r="J129" s="873">
        <f>+J130+J131+J132+J133</f>
        <v>120546029</v>
      </c>
    </row>
    <row r="130" spans="1:10" x14ac:dyDescent="0.2">
      <c r="A130" s="837" t="s">
        <v>97</v>
      </c>
      <c r="B130" s="902" t="s">
        <v>379</v>
      </c>
      <c r="C130" s="848"/>
      <c r="D130" s="848"/>
      <c r="E130" s="849"/>
      <c r="F130" s="837" t="s">
        <v>97</v>
      </c>
      <c r="G130" s="902" t="s">
        <v>379</v>
      </c>
      <c r="H130" s="848"/>
      <c r="I130" s="848">
        <v>7846600</v>
      </c>
      <c r="J130" s="849"/>
    </row>
    <row r="131" spans="1:10" x14ac:dyDescent="0.2">
      <c r="A131" s="837" t="s">
        <v>98</v>
      </c>
      <c r="B131" s="902" t="s">
        <v>380</v>
      </c>
      <c r="C131" s="848"/>
      <c r="D131" s="849">
        <f>'[1]6.1. sz. mell'!D133</f>
        <v>7284459</v>
      </c>
      <c r="E131" s="849">
        <v>6921054</v>
      </c>
      <c r="F131" s="837" t="s">
        <v>98</v>
      </c>
      <c r="G131" s="902" t="s">
        <v>380</v>
      </c>
      <c r="H131" s="848"/>
      <c r="I131" s="849"/>
      <c r="J131" s="849">
        <v>7433085</v>
      </c>
    </row>
    <row r="132" spans="1:10" x14ac:dyDescent="0.2">
      <c r="A132" s="837" t="s">
        <v>305</v>
      </c>
      <c r="B132" s="902" t="s">
        <v>717</v>
      </c>
      <c r="C132" s="848"/>
      <c r="D132" s="848"/>
      <c r="E132" s="849"/>
      <c r="F132" s="837" t="s">
        <v>305</v>
      </c>
      <c r="G132" s="902" t="s">
        <v>717</v>
      </c>
      <c r="H132" s="848"/>
      <c r="I132" s="848"/>
      <c r="J132" s="849"/>
    </row>
    <row r="133" spans="1:10" ht="13.5" thickBot="1" x14ac:dyDescent="0.25">
      <c r="A133" s="893" t="s">
        <v>306</v>
      </c>
      <c r="B133" s="903" t="s">
        <v>718</v>
      </c>
      <c r="C133" s="848"/>
      <c r="D133" s="848"/>
      <c r="E133" s="849">
        <v>132495535</v>
      </c>
      <c r="F133" s="893" t="s">
        <v>306</v>
      </c>
      <c r="G133" s="903" t="s">
        <v>718</v>
      </c>
      <c r="H133" s="848"/>
      <c r="I133" s="848"/>
      <c r="J133" s="849">
        <v>113112944</v>
      </c>
    </row>
    <row r="134" spans="1:10" ht="13.5" thickBot="1" x14ac:dyDescent="0.25">
      <c r="A134" s="834" t="s">
        <v>25</v>
      </c>
      <c r="B134" s="901" t="s">
        <v>719</v>
      </c>
      <c r="C134" s="904">
        <f>+C135+C136+C137+C138</f>
        <v>0</v>
      </c>
      <c r="D134" s="904">
        <f>+D135+D136+D137+D138</f>
        <v>0</v>
      </c>
      <c r="E134" s="905">
        <f>+E135+E136+E137+E138</f>
        <v>0</v>
      </c>
      <c r="F134" s="834" t="s">
        <v>25</v>
      </c>
      <c r="G134" s="901" t="s">
        <v>719</v>
      </c>
      <c r="H134" s="904">
        <f>+H135+H136+H137+H138</f>
        <v>0</v>
      </c>
      <c r="I134" s="904">
        <f>+I135+I136+I137+I138</f>
        <v>0</v>
      </c>
      <c r="J134" s="905">
        <f>+J135+J136+J137+J138</f>
        <v>0</v>
      </c>
    </row>
    <row r="135" spans="1:10" x14ac:dyDescent="0.2">
      <c r="A135" s="837" t="s">
        <v>183</v>
      </c>
      <c r="B135" s="902" t="s">
        <v>720</v>
      </c>
      <c r="C135" s="848"/>
      <c r="D135" s="848"/>
      <c r="E135" s="849"/>
      <c r="F135" s="837" t="s">
        <v>183</v>
      </c>
      <c r="G135" s="902" t="s">
        <v>720</v>
      </c>
      <c r="H135" s="848"/>
      <c r="I135" s="848"/>
      <c r="J135" s="849"/>
    </row>
    <row r="136" spans="1:10" x14ac:dyDescent="0.2">
      <c r="A136" s="837" t="s">
        <v>184</v>
      </c>
      <c r="B136" s="902" t="s">
        <v>721</v>
      </c>
      <c r="C136" s="848"/>
      <c r="D136" s="848"/>
      <c r="E136" s="849"/>
      <c r="F136" s="837" t="s">
        <v>184</v>
      </c>
      <c r="G136" s="902" t="s">
        <v>721</v>
      </c>
      <c r="H136" s="848"/>
      <c r="I136" s="848"/>
      <c r="J136" s="849"/>
    </row>
    <row r="137" spans="1:10" x14ac:dyDescent="0.2">
      <c r="A137" s="837" t="s">
        <v>229</v>
      </c>
      <c r="B137" s="902" t="s">
        <v>722</v>
      </c>
      <c r="C137" s="848"/>
      <c r="D137" s="848"/>
      <c r="E137" s="849"/>
      <c r="F137" s="837" t="s">
        <v>229</v>
      </c>
      <c r="G137" s="902" t="s">
        <v>722</v>
      </c>
      <c r="H137" s="848"/>
      <c r="I137" s="848"/>
      <c r="J137" s="849"/>
    </row>
    <row r="138" spans="1:10" ht="13.5" thickBot="1" x14ac:dyDescent="0.25">
      <c r="A138" s="837" t="s">
        <v>308</v>
      </c>
      <c r="B138" s="902" t="s">
        <v>723</v>
      </c>
      <c r="C138" s="848"/>
      <c r="D138" s="848"/>
      <c r="E138" s="849"/>
      <c r="F138" s="837" t="s">
        <v>308</v>
      </c>
      <c r="G138" s="902" t="s">
        <v>723</v>
      </c>
      <c r="H138" s="848"/>
      <c r="I138" s="848"/>
      <c r="J138" s="849"/>
    </row>
    <row r="139" spans="1:10" ht="13.5" thickBot="1" x14ac:dyDescent="0.25">
      <c r="A139" s="834" t="s">
        <v>26</v>
      </c>
      <c r="B139" s="901" t="s">
        <v>724</v>
      </c>
      <c r="C139" s="906">
        <f>+C120+C124+C129+C134</f>
        <v>0</v>
      </c>
      <c r="D139" s="906">
        <f>+D120+D124+D129+D134</f>
        <v>7284459</v>
      </c>
      <c r="E139" s="906">
        <f>+E120+E124+E129+E134</f>
        <v>139416589</v>
      </c>
      <c r="F139" s="834" t="s">
        <v>26</v>
      </c>
      <c r="G139" s="901" t="s">
        <v>724</v>
      </c>
      <c r="H139" s="906">
        <f>+H120+H124+H129+H134</f>
        <v>0</v>
      </c>
      <c r="I139" s="906">
        <f>+I120+I124+I129+I134</f>
        <v>7846600</v>
      </c>
      <c r="J139" s="906">
        <f>+J120+J124+J129+J134</f>
        <v>120546029</v>
      </c>
    </row>
    <row r="140" spans="1:10" ht="13.5" thickBot="1" x14ac:dyDescent="0.25">
      <c r="A140" s="907" t="s">
        <v>27</v>
      </c>
      <c r="B140" s="908" t="s">
        <v>725</v>
      </c>
      <c r="C140" s="906">
        <f>+C119+C139</f>
        <v>324698626</v>
      </c>
      <c r="D140" s="906">
        <f>+D119+D139</f>
        <v>385495100</v>
      </c>
      <c r="E140" s="909">
        <f>+E119+E139</f>
        <v>584941721</v>
      </c>
      <c r="F140" s="907" t="s">
        <v>27</v>
      </c>
      <c r="G140" s="908" t="s">
        <v>725</v>
      </c>
      <c r="H140" s="906">
        <f>+H119+H139</f>
        <v>333836768</v>
      </c>
      <c r="I140" s="906">
        <f>+I119+I139</f>
        <v>428351121</v>
      </c>
      <c r="J140" s="909">
        <f>+J119+J139</f>
        <v>120546029</v>
      </c>
    </row>
    <row r="141" spans="1:10" x14ac:dyDescent="0.2">
      <c r="A141" s="910"/>
      <c r="B141" s="910"/>
      <c r="C141" s="773"/>
      <c r="D141" s="773"/>
      <c r="E141" s="773"/>
      <c r="F141" s="910"/>
      <c r="G141" s="910"/>
      <c r="H141" s="773"/>
      <c r="I141" s="773"/>
      <c r="J141" s="773"/>
    </row>
    <row r="142" spans="1:10" x14ac:dyDescent="0.2">
      <c r="A142" s="1021" t="s">
        <v>381</v>
      </c>
      <c r="B142" s="1021"/>
      <c r="C142" s="1021"/>
      <c r="D142" s="1021"/>
      <c r="E142" s="1021"/>
      <c r="F142" s="1021" t="s">
        <v>381</v>
      </c>
      <c r="G142" s="1021"/>
      <c r="H142" s="1021"/>
      <c r="I142" s="1021"/>
      <c r="J142" s="1021"/>
    </row>
    <row r="143" spans="1:10" ht="14.25" thickBot="1" x14ac:dyDescent="0.25">
      <c r="A143" s="911" t="s">
        <v>156</v>
      </c>
      <c r="B143" s="911"/>
      <c r="C143" s="910"/>
      <c r="D143" s="773"/>
      <c r="E143" s="828" t="s">
        <v>626</v>
      </c>
      <c r="F143" s="911" t="s">
        <v>156</v>
      </c>
      <c r="G143" s="911"/>
      <c r="H143" s="910"/>
      <c r="I143" s="773"/>
      <c r="J143" s="828" t="s">
        <v>626</v>
      </c>
    </row>
    <row r="144" spans="1:10" ht="26.25" thickBot="1" x14ac:dyDescent="0.25">
      <c r="A144" s="834">
        <v>1</v>
      </c>
      <c r="B144" s="899" t="s">
        <v>726</v>
      </c>
      <c r="C144" s="912">
        <f>+C62-C119</f>
        <v>-21154667</v>
      </c>
      <c r="D144" s="912">
        <f>+D62-D119</f>
        <v>-42171094</v>
      </c>
      <c r="E144" s="912">
        <f>+E62-E119</f>
        <v>-34642354</v>
      </c>
      <c r="F144" s="834">
        <v>1</v>
      </c>
      <c r="G144" s="899" t="s">
        <v>726</v>
      </c>
      <c r="H144" s="912">
        <f>+H62-H119</f>
        <v>-32496710</v>
      </c>
      <c r="I144" s="912">
        <f>+I62-I119</f>
        <v>-24650110</v>
      </c>
      <c r="J144" s="912">
        <f>+J62-J119</f>
        <v>392813074</v>
      </c>
    </row>
    <row r="145" spans="1:10" ht="26.25" thickBot="1" x14ac:dyDescent="0.25">
      <c r="A145" s="834" t="s">
        <v>19</v>
      </c>
      <c r="B145" s="899" t="s">
        <v>727</v>
      </c>
      <c r="C145" s="912">
        <f>+C86-C139</f>
        <v>21154658</v>
      </c>
      <c r="D145" s="912">
        <f>+D86-D139</f>
        <v>42156094</v>
      </c>
      <c r="E145" s="912">
        <f>+E86-E139</f>
        <v>64267939</v>
      </c>
      <c r="F145" s="834" t="s">
        <v>19</v>
      </c>
      <c r="G145" s="899" t="s">
        <v>727</v>
      </c>
      <c r="H145" s="912">
        <f>+H86-H139</f>
        <v>32496710</v>
      </c>
      <c r="I145" s="912">
        <f>+I86-I139</f>
        <v>24650110</v>
      </c>
      <c r="J145" s="912">
        <f>+J86-J139</f>
        <v>30145018</v>
      </c>
    </row>
  </sheetData>
  <mergeCells count="18">
    <mergeCell ref="A142:E142"/>
    <mergeCell ref="F142:J142"/>
    <mergeCell ref="A89:E89"/>
    <mergeCell ref="F89:J89"/>
    <mergeCell ref="A91:A92"/>
    <mergeCell ref="B91:B92"/>
    <mergeCell ref="C91:E91"/>
    <mergeCell ref="F91:F92"/>
    <mergeCell ref="G91:G92"/>
    <mergeCell ref="H91:J91"/>
    <mergeCell ref="A1:E1"/>
    <mergeCell ref="F1:J1"/>
    <mergeCell ref="A3:A4"/>
    <mergeCell ref="B3:B4"/>
    <mergeCell ref="C3:E3"/>
    <mergeCell ref="F3:F4"/>
    <mergeCell ref="G3:G4"/>
    <mergeCell ref="H3:J3"/>
  </mergeCells>
  <pageMargins left="0.70866141732283472" right="0.59055118110236227" top="0.74803149606299213" bottom="0.74803149606299213" header="0.31496062992125984" footer="0.31496062992125984"/>
  <pageSetup paperSize="8" scale="70" orientation="landscape" r:id="rId1"/>
  <headerFooter>
    <oddHeader>&amp;R19. melléklet a.../2024.  (.....) számú rendelethez</oddHead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rgb="FF92D050"/>
  </sheetPr>
  <dimension ref="A1:F50"/>
  <sheetViews>
    <sheetView zoomScale="120" zoomScaleNormal="120" zoomScaleSheetLayoutView="100" workbookViewId="0">
      <selection activeCell="P6" sqref="P6"/>
    </sheetView>
  </sheetViews>
  <sheetFormatPr defaultColWidth="9.33203125" defaultRowHeight="15.75" x14ac:dyDescent="0.25"/>
  <cols>
    <col min="1" max="1" width="6.5" style="39" customWidth="1"/>
    <col min="2" max="2" width="66.33203125" style="39" bestFit="1" customWidth="1"/>
    <col min="3" max="3" width="13.5" style="364" customWidth="1"/>
    <col min="4" max="4" width="13.6640625" style="39" customWidth="1"/>
    <col min="5" max="5" width="13.5" style="39" customWidth="1"/>
    <col min="6" max="6" width="9" style="39" customWidth="1"/>
    <col min="7" max="16384" width="9.33203125" style="39"/>
  </cols>
  <sheetData>
    <row r="1" spans="1:5" ht="14.25" customHeight="1" x14ac:dyDescent="0.25"/>
    <row r="2" spans="1:5" hidden="1" x14ac:dyDescent="0.25"/>
    <row r="3" spans="1:5" ht="36" customHeight="1" x14ac:dyDescent="0.25">
      <c r="A3" s="925" t="s">
        <v>15</v>
      </c>
      <c r="B3" s="925"/>
      <c r="C3" s="925"/>
      <c r="D3" s="925"/>
      <c r="E3" s="925"/>
    </row>
    <row r="4" spans="1:5" ht="15.95" customHeight="1" thickBot="1" x14ac:dyDescent="0.3">
      <c r="A4" s="921" t="s">
        <v>154</v>
      </c>
      <c r="B4" s="921"/>
      <c r="D4" s="141"/>
      <c r="E4" s="296" t="s">
        <v>626</v>
      </c>
    </row>
    <row r="5" spans="1:5" ht="38.1" customHeight="1" thickBot="1" x14ac:dyDescent="0.3">
      <c r="A5" s="23" t="s">
        <v>70</v>
      </c>
      <c r="B5" s="500" t="s">
        <v>17</v>
      </c>
      <c r="C5" s="24" t="str">
        <f>+CONCATENATE(LEFT(ÖSSZEFÜGGÉSEK!A5,4)+1,". évi")</f>
        <v>2025. évi</v>
      </c>
      <c r="D5" s="381" t="str">
        <f>+CONCATENATE(LEFT(ÖSSZEFÜGGÉSEK!A5,4)+2,". évi")</f>
        <v>2026. évi</v>
      </c>
      <c r="E5" s="162" t="str">
        <f>+CONCATENATE(LEFT(ÖSSZEFÜGGÉSEK!A5,4)+3,". évi")</f>
        <v>2027. évi</v>
      </c>
    </row>
    <row r="6" spans="1:5" s="389" customFormat="1" ht="12" customHeight="1" thickBot="1" x14ac:dyDescent="0.25">
      <c r="A6" s="33" t="s">
        <v>499</v>
      </c>
      <c r="B6" s="34" t="s">
        <v>500</v>
      </c>
      <c r="C6" s="34" t="s">
        <v>501</v>
      </c>
      <c r="D6" s="34" t="s">
        <v>503</v>
      </c>
      <c r="E6" s="422" t="s">
        <v>502</v>
      </c>
    </row>
    <row r="7" spans="1:5" s="1" customFormat="1" ht="12" customHeight="1" thickBot="1" x14ac:dyDescent="0.25">
      <c r="A7" s="20" t="s">
        <v>18</v>
      </c>
      <c r="B7" s="21" t="s">
        <v>539</v>
      </c>
      <c r="C7" s="434">
        <f>'1. melléklet'!C5</f>
        <v>227984154</v>
      </c>
      <c r="D7" s="434">
        <f>C7*1.02</f>
        <v>232543837.08000001</v>
      </c>
      <c r="E7" s="434">
        <f>D7*1.02</f>
        <v>237194713.82160002</v>
      </c>
    </row>
    <row r="8" spans="1:5" s="1" customFormat="1" ht="12" customHeight="1" thickBot="1" x14ac:dyDescent="0.25">
      <c r="A8" s="20" t="s">
        <v>19</v>
      </c>
      <c r="B8" s="281" t="s">
        <v>383</v>
      </c>
      <c r="C8" s="434">
        <f>'1. melléklet'!C13*1.05</f>
        <v>0</v>
      </c>
      <c r="D8" s="434">
        <f>C8*1.05</f>
        <v>0</v>
      </c>
      <c r="E8" s="435">
        <f>D8*1.05</f>
        <v>0</v>
      </c>
    </row>
    <row r="9" spans="1:5" s="1" customFormat="1" ht="12" customHeight="1" thickBot="1" x14ac:dyDescent="0.25">
      <c r="A9" s="20" t="s">
        <v>20</v>
      </c>
      <c r="B9" s="21" t="s">
        <v>391</v>
      </c>
      <c r="C9" s="434"/>
      <c r="D9" s="434">
        <f>C9*1.05</f>
        <v>0</v>
      </c>
      <c r="E9" s="435">
        <f>D9*1.05</f>
        <v>0</v>
      </c>
    </row>
    <row r="10" spans="1:5" s="1" customFormat="1" ht="12" customHeight="1" thickBot="1" x14ac:dyDescent="0.25">
      <c r="A10" s="20" t="s">
        <v>175</v>
      </c>
      <c r="B10" s="21" t="s">
        <v>268</v>
      </c>
      <c r="C10" s="380">
        <f>'1. sz tájékoztató t.'!C26</f>
        <v>0</v>
      </c>
      <c r="D10" s="380">
        <f>C10</f>
        <v>0</v>
      </c>
      <c r="E10" s="419">
        <f>D10</f>
        <v>0</v>
      </c>
    </row>
    <row r="11" spans="1:5" s="1" customFormat="1" ht="12" customHeight="1" x14ac:dyDescent="0.2">
      <c r="A11" s="15" t="s">
        <v>269</v>
      </c>
      <c r="B11" s="390" t="s">
        <v>448</v>
      </c>
      <c r="C11" s="421">
        <f>'1. sz tájékoztató t.'!C27</f>
        <v>0</v>
      </c>
      <c r="D11" s="421">
        <f>C11</f>
        <v>0</v>
      </c>
      <c r="E11" s="420">
        <f>D11</f>
        <v>0</v>
      </c>
    </row>
    <row r="12" spans="1:5" s="1" customFormat="1" ht="12" customHeight="1" x14ac:dyDescent="0.2">
      <c r="A12" s="14" t="s">
        <v>270</v>
      </c>
      <c r="B12" s="391" t="s">
        <v>275</v>
      </c>
      <c r="C12" s="421">
        <f>'1. sz tájékoztató t.'!C28</f>
        <v>0</v>
      </c>
      <c r="D12" s="421"/>
      <c r="E12" s="262">
        <f>C12</f>
        <v>0</v>
      </c>
    </row>
    <row r="13" spans="1:5" s="1" customFormat="1" ht="12" customHeight="1" x14ac:dyDescent="0.2">
      <c r="A13" s="14" t="s">
        <v>271</v>
      </c>
      <c r="B13" s="391" t="s">
        <v>276</v>
      </c>
      <c r="C13" s="421">
        <f>'1. sz tájékoztató t.'!C29</f>
        <v>0</v>
      </c>
      <c r="D13" s="421">
        <f>'1. sz tájékoztató t.'!D29</f>
        <v>0</v>
      </c>
      <c r="E13" s="262"/>
    </row>
    <row r="14" spans="1:5" s="1" customFormat="1" ht="12" customHeight="1" x14ac:dyDescent="0.2">
      <c r="A14" s="14" t="s">
        <v>446</v>
      </c>
      <c r="B14" s="456" t="s">
        <v>447</v>
      </c>
      <c r="C14" s="421">
        <f>'1. sz tájékoztató t.'!C30</f>
        <v>0</v>
      </c>
      <c r="D14" s="421">
        <f>C14</f>
        <v>0</v>
      </c>
      <c r="E14" s="262">
        <f>D14</f>
        <v>0</v>
      </c>
    </row>
    <row r="15" spans="1:5" s="1" customFormat="1" ht="12" customHeight="1" x14ac:dyDescent="0.2">
      <c r="A15" s="14" t="s">
        <v>272</v>
      </c>
      <c r="B15" s="391" t="s">
        <v>277</v>
      </c>
      <c r="C15" s="421">
        <f>'1. sz tájékoztató t.'!C31</f>
        <v>0</v>
      </c>
      <c r="D15" s="421">
        <f>C15</f>
        <v>0</v>
      </c>
      <c r="E15" s="262">
        <f>D15</f>
        <v>0</v>
      </c>
    </row>
    <row r="16" spans="1:5" s="1" customFormat="1" ht="12" customHeight="1" x14ac:dyDescent="0.2">
      <c r="A16" s="14" t="s">
        <v>273</v>
      </c>
      <c r="B16" s="391" t="s">
        <v>278</v>
      </c>
      <c r="C16" s="421">
        <f>'1. sz tájékoztató t.'!C32</f>
        <v>0</v>
      </c>
      <c r="D16" s="377"/>
      <c r="E16" s="262"/>
    </row>
    <row r="17" spans="1:5" s="1" customFormat="1" ht="12" customHeight="1" thickBot="1" x14ac:dyDescent="0.25">
      <c r="A17" s="16" t="s">
        <v>274</v>
      </c>
      <c r="B17" s="392" t="s">
        <v>279</v>
      </c>
      <c r="C17" s="378"/>
      <c r="D17" s="378"/>
      <c r="E17" s="263"/>
    </row>
    <row r="18" spans="1:5" s="1" customFormat="1" ht="12" customHeight="1" thickBot="1" x14ac:dyDescent="0.25">
      <c r="A18" s="20" t="s">
        <v>22</v>
      </c>
      <c r="B18" s="21" t="s">
        <v>542</v>
      </c>
      <c r="C18" s="434">
        <f>('1. sz tájékoztató t.'!C34)*1.05</f>
        <v>4200000</v>
      </c>
      <c r="D18" s="434">
        <f>C18*1.05</f>
        <v>4410000</v>
      </c>
      <c r="E18" s="435">
        <f>D18*1.05</f>
        <v>4630500</v>
      </c>
    </row>
    <row r="19" spans="1:5" s="1" customFormat="1" ht="12" customHeight="1" thickBot="1" x14ac:dyDescent="0.25">
      <c r="A19" s="20" t="s">
        <v>23</v>
      </c>
      <c r="B19" s="21" t="s">
        <v>10</v>
      </c>
      <c r="C19" s="434"/>
      <c r="D19" s="434"/>
      <c r="E19" s="435"/>
    </row>
    <row r="20" spans="1:5" s="1" customFormat="1" ht="12" customHeight="1" thickBot="1" x14ac:dyDescent="0.25">
      <c r="A20" s="20" t="s">
        <v>182</v>
      </c>
      <c r="B20" s="21" t="s">
        <v>541</v>
      </c>
      <c r="C20" s="434">
        <f>'1. sz tájékoztató t.'!C52</f>
        <v>0</v>
      </c>
      <c r="D20" s="434">
        <f>C20*1.02</f>
        <v>0</v>
      </c>
      <c r="E20" s="434">
        <f>D20*1.02</f>
        <v>0</v>
      </c>
    </row>
    <row r="21" spans="1:5" s="1" customFormat="1" ht="12" customHeight="1" thickBot="1" x14ac:dyDescent="0.25">
      <c r="A21" s="20" t="s">
        <v>25</v>
      </c>
      <c r="B21" s="281" t="s">
        <v>540</v>
      </c>
      <c r="C21" s="434"/>
      <c r="D21" s="434"/>
      <c r="E21" s="435"/>
    </row>
    <row r="22" spans="1:5" s="1" customFormat="1" ht="12" customHeight="1" thickBot="1" x14ac:dyDescent="0.25">
      <c r="A22" s="20" t="s">
        <v>26</v>
      </c>
      <c r="B22" s="21" t="s">
        <v>312</v>
      </c>
      <c r="C22" s="380">
        <f>+C7+C8+C9+C10+C18+C19+C20+C21</f>
        <v>232184154</v>
      </c>
      <c r="D22" s="380">
        <f>+D7+D8+D9+D10+D18+D19+D20+D21</f>
        <v>236953837.08000001</v>
      </c>
      <c r="E22" s="292">
        <f>+E7+E8+E9+E10+E18+E19+E20+E21</f>
        <v>241825213.82160002</v>
      </c>
    </row>
    <row r="23" spans="1:5" s="1" customFormat="1" ht="12" customHeight="1" thickBot="1" x14ac:dyDescent="0.25">
      <c r="A23" s="20" t="s">
        <v>27</v>
      </c>
      <c r="B23" s="21" t="s">
        <v>543</v>
      </c>
      <c r="C23" s="746">
        <f>'1. melléklet'!C88</f>
        <v>29661694</v>
      </c>
      <c r="D23" s="746">
        <f>C23*1.05</f>
        <v>31144778.700000003</v>
      </c>
      <c r="E23" s="746">
        <f>D23*1.05</f>
        <v>32702017.635000005</v>
      </c>
    </row>
    <row r="24" spans="1:5" s="1" customFormat="1" ht="12" customHeight="1" thickBot="1" x14ac:dyDescent="0.25">
      <c r="A24" s="20" t="s">
        <v>28</v>
      </c>
      <c r="B24" s="21" t="s">
        <v>544</v>
      </c>
      <c r="C24" s="380">
        <f>+C22+C23</f>
        <v>261845848</v>
      </c>
      <c r="D24" s="380">
        <f>+D22+D23</f>
        <v>268098615.78000003</v>
      </c>
      <c r="E24" s="419">
        <f>+E22+E23</f>
        <v>274527231.45660001</v>
      </c>
    </row>
    <row r="25" spans="1:5" s="1" customFormat="1" ht="12" customHeight="1" x14ac:dyDescent="0.2">
      <c r="A25" s="355"/>
      <c r="B25" s="356"/>
      <c r="C25" s="357"/>
      <c r="D25" s="468"/>
      <c r="E25" s="469"/>
    </row>
    <row r="26" spans="1:5" s="1" customFormat="1" ht="12" customHeight="1" x14ac:dyDescent="0.2">
      <c r="A26" s="925" t="s">
        <v>47</v>
      </c>
      <c r="B26" s="925"/>
      <c r="C26" s="925"/>
      <c r="D26" s="925"/>
      <c r="E26" s="925"/>
    </row>
    <row r="27" spans="1:5" s="1" customFormat="1" ht="12" customHeight="1" thickBot="1" x14ac:dyDescent="0.25">
      <c r="A27" s="926" t="s">
        <v>155</v>
      </c>
      <c r="B27" s="926"/>
      <c r="C27" s="364"/>
      <c r="D27" s="141"/>
      <c r="E27" s="296" t="s">
        <v>626</v>
      </c>
    </row>
    <row r="28" spans="1:5" s="1" customFormat="1" ht="24" customHeight="1" thickBot="1" x14ac:dyDescent="0.25">
      <c r="A28" s="23" t="s">
        <v>16</v>
      </c>
      <c r="B28" s="24" t="s">
        <v>48</v>
      </c>
      <c r="C28" s="24" t="str">
        <f>+C5</f>
        <v>2025. évi</v>
      </c>
      <c r="D28" s="24" t="str">
        <f>+D5</f>
        <v>2026. évi</v>
      </c>
      <c r="E28" s="162" t="str">
        <f>+E5</f>
        <v>2027. évi</v>
      </c>
    </row>
    <row r="29" spans="1:5" s="1" customFormat="1" ht="12" customHeight="1" thickBot="1" x14ac:dyDescent="0.25">
      <c r="A29" s="384" t="s">
        <v>499</v>
      </c>
      <c r="B29" s="385" t="s">
        <v>500</v>
      </c>
      <c r="C29" s="385" t="s">
        <v>501</v>
      </c>
      <c r="D29" s="385" t="s">
        <v>503</v>
      </c>
      <c r="E29" s="466" t="s">
        <v>502</v>
      </c>
    </row>
    <row r="30" spans="1:5" s="1" customFormat="1" ht="15" customHeight="1" thickBot="1" x14ac:dyDescent="0.25">
      <c r="A30" s="20" t="s">
        <v>18</v>
      </c>
      <c r="B30" s="28" t="s">
        <v>545</v>
      </c>
      <c r="C30" s="434">
        <f>C24</f>
        <v>261845848</v>
      </c>
      <c r="D30" s="434">
        <f t="shared" ref="D30:E30" si="0">D24</f>
        <v>268098615.78000003</v>
      </c>
      <c r="E30" s="434">
        <f t="shared" si="0"/>
        <v>274527231.45660001</v>
      </c>
    </row>
    <row r="31" spans="1:5" ht="12" customHeight="1" thickBot="1" x14ac:dyDescent="0.3">
      <c r="A31" s="458" t="s">
        <v>19</v>
      </c>
      <c r="B31" s="467" t="s">
        <v>550</v>
      </c>
      <c r="C31" s="747"/>
      <c r="D31" s="747">
        <f>+D32+D33+D34</f>
        <v>0</v>
      </c>
      <c r="E31" s="748">
        <f>+E32+E33+E34</f>
        <v>0</v>
      </c>
    </row>
    <row r="32" spans="1:5" ht="12" customHeight="1" x14ac:dyDescent="0.25">
      <c r="A32" s="15" t="s">
        <v>105</v>
      </c>
      <c r="B32" s="8" t="s">
        <v>227</v>
      </c>
      <c r="C32" s="749"/>
      <c r="D32" s="749">
        <f>C32*1.05</f>
        <v>0</v>
      </c>
      <c r="E32" s="749">
        <f>D32*1.05</f>
        <v>0</v>
      </c>
    </row>
    <row r="33" spans="1:6" ht="12" customHeight="1" x14ac:dyDescent="0.25">
      <c r="A33" s="15" t="s">
        <v>106</v>
      </c>
      <c r="B33" s="12" t="s">
        <v>189</v>
      </c>
      <c r="C33" s="377"/>
      <c r="D33" s="749">
        <f>C33*1.05</f>
        <v>0</v>
      </c>
      <c r="E33" s="749">
        <f>D33*1.05</f>
        <v>0</v>
      </c>
    </row>
    <row r="34" spans="1:6" ht="12" customHeight="1" thickBot="1" x14ac:dyDescent="0.3">
      <c r="A34" s="15" t="s">
        <v>107</v>
      </c>
      <c r="B34" s="283" t="s">
        <v>230</v>
      </c>
      <c r="C34" s="377"/>
      <c r="D34" s="377"/>
      <c r="E34" s="262"/>
    </row>
    <row r="35" spans="1:6" ht="12" customHeight="1" thickBot="1" x14ac:dyDescent="0.3">
      <c r="A35" s="20" t="s">
        <v>20</v>
      </c>
      <c r="B35" s="128" t="s">
        <v>460</v>
      </c>
      <c r="C35" s="750">
        <f>+C30+C31</f>
        <v>261845848</v>
      </c>
      <c r="D35" s="750">
        <f>+D30+D31</f>
        <v>268098615.78000003</v>
      </c>
      <c r="E35" s="751">
        <f>+E30+E31</f>
        <v>274527231.45660001</v>
      </c>
    </row>
    <row r="36" spans="1:6" ht="15" customHeight="1" thickBot="1" x14ac:dyDescent="0.3">
      <c r="A36" s="20" t="s">
        <v>21</v>
      </c>
      <c r="B36" s="128" t="s">
        <v>546</v>
      </c>
      <c r="C36" s="470"/>
      <c r="D36" s="470"/>
      <c r="E36" s="471"/>
      <c r="F36" s="401"/>
    </row>
    <row r="37" spans="1:6" s="1" customFormat="1" ht="12.95" customHeight="1" thickBot="1" x14ac:dyDescent="0.25">
      <c r="A37" s="284" t="s">
        <v>22</v>
      </c>
      <c r="B37" s="363" t="s">
        <v>547</v>
      </c>
      <c r="C37" s="752">
        <f>+C35+C36</f>
        <v>261845848</v>
      </c>
      <c r="D37" s="752">
        <f>+D35+D36</f>
        <v>268098615.78000003</v>
      </c>
      <c r="E37" s="753">
        <f>+E35+E36</f>
        <v>274527231.45660001</v>
      </c>
    </row>
    <row r="38" spans="1:6" x14ac:dyDescent="0.25">
      <c r="C38" s="39"/>
    </row>
    <row r="39" spans="1:6" x14ac:dyDescent="0.25">
      <c r="C39" s="39"/>
    </row>
    <row r="40" spans="1:6" x14ac:dyDescent="0.25">
      <c r="C40" s="39"/>
    </row>
    <row r="41" spans="1:6" ht="16.5" customHeight="1" x14ac:dyDescent="0.25">
      <c r="C41" s="39"/>
    </row>
    <row r="42" spans="1:6" x14ac:dyDescent="0.25">
      <c r="C42" s="39"/>
    </row>
    <row r="43" spans="1:6" x14ac:dyDescent="0.25">
      <c r="C43" s="39"/>
    </row>
    <row r="44" spans="1:6" x14ac:dyDescent="0.25">
      <c r="C44" s="39"/>
    </row>
    <row r="45" spans="1:6" x14ac:dyDescent="0.25">
      <c r="C45" s="39"/>
    </row>
    <row r="46" spans="1:6" x14ac:dyDescent="0.25">
      <c r="C46" s="39"/>
    </row>
    <row r="47" spans="1:6" x14ac:dyDescent="0.25">
      <c r="C47" s="39"/>
    </row>
    <row r="48" spans="1:6" x14ac:dyDescent="0.25">
      <c r="C48" s="39"/>
    </row>
    <row r="49" spans="3:3" x14ac:dyDescent="0.25">
      <c r="C49" s="39"/>
    </row>
    <row r="50" spans="3:3" x14ac:dyDescent="0.25">
      <c r="C50" s="39"/>
    </row>
  </sheetData>
  <mergeCells count="4">
    <mergeCell ref="A3:E3"/>
    <mergeCell ref="A4:B4"/>
    <mergeCell ref="A26:E26"/>
    <mergeCell ref="A27:B27"/>
  </mergeCells>
  <phoneticPr fontId="30" type="noConversion"/>
  <printOptions horizontalCentered="1"/>
  <pageMargins left="0.59055118110236227" right="0.59055118110236227" top="1.4566929133858268" bottom="0.86614173228346458" header="0.78740157480314965" footer="0.59055118110236227"/>
  <pageSetup paperSize="9" scale="85" fitToWidth="3" fitToHeight="2" orientation="portrait" r:id="rId1"/>
  <headerFooter alignWithMargins="0">
    <oddHeader>&amp;C&amp;"Times New Roman CE,Félkövér"&amp;12
Hencida Község Önkormányzata
2020. ÉVI KÖLTSÉGVETÉSI ÉVET KÖVETŐ 3 ÉV TERVEZETT BEVÉTELEI, KIADÁSAI&amp;R&amp;"Times New Roman CE,Félkövér dőlt"&amp;11 7. számú tájékoztató tábla a ../....... (..........) önkorm. rendelethez</oddHead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Munka3">
    <tabColor rgb="FF92D050"/>
  </sheetPr>
  <dimension ref="A1:DC49"/>
  <sheetViews>
    <sheetView zoomScale="175" zoomScaleNormal="175" workbookViewId="0">
      <selection activeCell="B6" sqref="B6"/>
    </sheetView>
  </sheetViews>
  <sheetFormatPr defaultRowHeight="12.75" x14ac:dyDescent="0.2"/>
  <cols>
    <col min="1" max="1" width="87.33203125" customWidth="1"/>
    <col min="2" max="2" width="14.83203125" bestFit="1" customWidth="1"/>
  </cols>
  <sheetData>
    <row r="1" spans="1:107" ht="28.5" customHeight="1" x14ac:dyDescent="0.25">
      <c r="A1" s="1026" t="s">
        <v>644</v>
      </c>
      <c r="B1" s="1027"/>
      <c r="C1" s="759"/>
      <c r="D1" s="759"/>
      <c r="E1" s="759"/>
      <c r="F1" s="759"/>
      <c r="G1" s="759"/>
      <c r="H1" s="759"/>
      <c r="I1" s="759"/>
      <c r="J1" s="759"/>
      <c r="K1" s="759"/>
      <c r="L1" s="759"/>
      <c r="M1" s="759"/>
      <c r="N1" s="759"/>
      <c r="O1" s="759"/>
      <c r="P1" s="759"/>
      <c r="Q1" s="759"/>
      <c r="R1" s="759"/>
      <c r="S1" s="759"/>
      <c r="T1" s="759"/>
      <c r="U1" s="759"/>
      <c r="V1" s="759"/>
      <c r="W1" s="759"/>
      <c r="X1" s="759"/>
      <c r="Y1" s="759"/>
      <c r="Z1" s="759"/>
      <c r="AA1" s="759"/>
      <c r="AB1" s="759"/>
      <c r="AC1" s="759"/>
      <c r="AD1" s="759"/>
      <c r="AE1" s="759"/>
      <c r="AF1" s="759"/>
      <c r="AG1" s="759"/>
      <c r="AH1" s="759"/>
      <c r="AI1" s="759"/>
      <c r="AJ1" s="759"/>
      <c r="AK1" s="759"/>
      <c r="AL1" s="759"/>
      <c r="AM1" s="759"/>
      <c r="AN1" s="759"/>
      <c r="AO1" s="759"/>
      <c r="AP1" s="759"/>
      <c r="AQ1" s="759"/>
      <c r="AR1" s="759"/>
      <c r="AS1" s="759"/>
      <c r="AT1" s="759"/>
      <c r="AU1" s="759"/>
      <c r="AV1" s="759"/>
      <c r="AW1" s="759"/>
      <c r="AX1" s="759"/>
      <c r="AY1" s="759"/>
      <c r="AZ1" s="759"/>
      <c r="BA1" s="759"/>
      <c r="BB1" s="759"/>
      <c r="BC1" s="759"/>
      <c r="BD1" s="759"/>
      <c r="BE1" s="759"/>
      <c r="BF1" s="759"/>
      <c r="BG1" s="759"/>
      <c r="BH1" s="759"/>
      <c r="BI1" s="759"/>
      <c r="BJ1" s="759"/>
      <c r="BK1" s="759"/>
      <c r="BL1" s="759"/>
      <c r="BM1" s="759"/>
      <c r="BN1" s="759"/>
      <c r="BO1" s="759"/>
      <c r="BP1" s="759"/>
      <c r="BQ1" s="759"/>
      <c r="BR1" s="759"/>
      <c r="BS1" s="759"/>
      <c r="BT1" s="759"/>
      <c r="BU1" s="759"/>
      <c r="BV1" s="759"/>
      <c r="BW1" s="759"/>
      <c r="BX1" s="759"/>
      <c r="BY1" s="759"/>
      <c r="BZ1" s="759"/>
      <c r="CA1" s="759"/>
      <c r="CB1" s="759"/>
      <c r="CC1" s="759"/>
      <c r="CD1" s="759"/>
      <c r="CE1" s="759"/>
      <c r="CF1" s="759"/>
      <c r="CG1" s="759"/>
      <c r="CH1" s="759"/>
      <c r="CI1" s="759"/>
      <c r="CJ1" s="759"/>
      <c r="CK1" s="759"/>
      <c r="CL1" s="759"/>
      <c r="CM1" s="759"/>
      <c r="CN1" s="759"/>
      <c r="CO1" s="759"/>
      <c r="CP1" s="759"/>
      <c r="CQ1" s="760"/>
      <c r="CR1" s="760"/>
      <c r="CS1" s="760"/>
      <c r="CT1" s="760"/>
      <c r="CU1" s="760"/>
      <c r="CV1" s="760"/>
      <c r="CW1" s="760"/>
      <c r="CX1" s="760"/>
      <c r="CY1" s="760"/>
      <c r="CZ1" s="760"/>
      <c r="DA1" s="760"/>
      <c r="DB1" s="760"/>
      <c r="DC1" s="760"/>
    </row>
    <row r="2" spans="1:107" ht="19.5" customHeight="1" x14ac:dyDescent="0.25">
      <c r="A2" s="478"/>
      <c r="B2" s="479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  <c r="AA2" s="477"/>
      <c r="AB2" s="477"/>
      <c r="AC2" s="477"/>
      <c r="AD2" s="477"/>
      <c r="AE2" s="477"/>
      <c r="AF2" s="477"/>
      <c r="AG2" s="477"/>
      <c r="AH2" s="477"/>
      <c r="AI2" s="477"/>
      <c r="AJ2" s="477"/>
      <c r="AK2" s="477"/>
      <c r="AL2" s="477"/>
      <c r="AM2" s="477"/>
      <c r="AN2" s="477"/>
      <c r="AO2" s="477"/>
      <c r="AP2" s="477"/>
      <c r="AQ2" s="477"/>
      <c r="AR2" s="477"/>
      <c r="AS2" s="477"/>
      <c r="AT2" s="477"/>
      <c r="AU2" s="477"/>
      <c r="AV2" s="477"/>
      <c r="AW2" s="477"/>
      <c r="AX2" s="477"/>
      <c r="AY2" s="477"/>
      <c r="AZ2" s="477"/>
      <c r="BA2" s="477"/>
      <c r="BB2" s="477"/>
      <c r="BC2" s="477"/>
      <c r="BD2" s="477"/>
      <c r="BE2" s="477"/>
      <c r="BF2" s="477"/>
      <c r="BG2" s="477"/>
      <c r="BH2" s="477"/>
      <c r="BI2" s="477"/>
      <c r="BJ2" s="477"/>
      <c r="BK2" s="477"/>
      <c r="BL2" s="477"/>
      <c r="BM2" s="477"/>
      <c r="BN2" s="477"/>
      <c r="BO2" s="477"/>
      <c r="BP2" s="477"/>
      <c r="BQ2" s="477"/>
      <c r="BR2" s="477"/>
      <c r="BS2" s="477"/>
      <c r="BT2" s="477"/>
      <c r="BU2" s="477"/>
      <c r="BV2" s="477"/>
      <c r="BW2" s="477"/>
      <c r="BX2" s="477"/>
      <c r="BY2" s="477"/>
      <c r="BZ2" s="477"/>
      <c r="CA2" s="477"/>
      <c r="CB2" s="477"/>
      <c r="CC2" s="477"/>
      <c r="CD2" s="477"/>
      <c r="CE2" s="477"/>
      <c r="CF2" s="477"/>
      <c r="CG2" s="477"/>
      <c r="CH2" s="477"/>
      <c r="CI2" s="477"/>
      <c r="CJ2" s="477"/>
      <c r="CK2" s="477"/>
      <c r="CL2" s="477"/>
      <c r="CM2" s="477"/>
      <c r="CN2" s="477"/>
      <c r="CO2" s="477"/>
      <c r="CP2" s="477"/>
    </row>
    <row r="3" spans="1:107" ht="22.5" customHeight="1" x14ac:dyDescent="0.25">
      <c r="A3" s="478" t="s">
        <v>584</v>
      </c>
      <c r="B3" s="480">
        <f>B4+B23+B40+B48</f>
        <v>180399031</v>
      </c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77"/>
      <c r="T3" s="477"/>
      <c r="U3" s="477"/>
      <c r="V3" s="477"/>
      <c r="W3" s="477"/>
      <c r="X3" s="477"/>
      <c r="Y3" s="477"/>
      <c r="Z3" s="477"/>
      <c r="AA3" s="477"/>
      <c r="AB3" s="477"/>
      <c r="AC3" s="477"/>
      <c r="AD3" s="477"/>
      <c r="AE3" s="477"/>
      <c r="AF3" s="477"/>
      <c r="AG3" s="477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  <c r="AT3" s="477"/>
      <c r="AU3" s="477"/>
      <c r="AV3" s="477"/>
      <c r="AW3" s="477"/>
      <c r="AX3" s="477"/>
      <c r="AY3" s="477"/>
      <c r="AZ3" s="477"/>
      <c r="BA3" s="477"/>
      <c r="BB3" s="477"/>
      <c r="BC3" s="477"/>
      <c r="BD3" s="477"/>
      <c r="BE3" s="477"/>
      <c r="BF3" s="477"/>
      <c r="BG3" s="477"/>
      <c r="BH3" s="477"/>
      <c r="BI3" s="477"/>
      <c r="BJ3" s="477"/>
      <c r="BK3" s="477"/>
      <c r="BL3" s="477"/>
      <c r="BM3" s="477"/>
      <c r="BN3" s="477"/>
      <c r="BO3" s="477"/>
      <c r="BP3" s="477"/>
      <c r="BQ3" s="477"/>
      <c r="BR3" s="477"/>
      <c r="BS3" s="477"/>
      <c r="BT3" s="477"/>
      <c r="BU3" s="477"/>
      <c r="BV3" s="477"/>
      <c r="BW3" s="477"/>
      <c r="BX3" s="477"/>
      <c r="BY3" s="477"/>
      <c r="BZ3" s="477"/>
      <c r="CA3" s="477"/>
      <c r="CB3" s="477"/>
      <c r="CC3" s="477"/>
      <c r="CD3" s="477"/>
      <c r="CE3" s="477"/>
      <c r="CF3" s="477"/>
      <c r="CG3" s="477"/>
      <c r="CH3" s="477"/>
      <c r="CI3" s="477"/>
      <c r="CJ3" s="477"/>
      <c r="CK3" s="477"/>
      <c r="CL3" s="477"/>
      <c r="CM3" s="477"/>
      <c r="CN3" s="477"/>
      <c r="CO3" s="477"/>
      <c r="CP3" s="477"/>
    </row>
    <row r="4" spans="1:107" ht="20.25" customHeight="1" x14ac:dyDescent="0.2">
      <c r="A4" s="496" t="s">
        <v>557</v>
      </c>
      <c r="B4" s="497">
        <v>77463720</v>
      </c>
    </row>
    <row r="5" spans="1:107" s="483" customFormat="1" ht="25.5" customHeight="1" x14ac:dyDescent="0.2">
      <c r="A5" s="481" t="s">
        <v>558</v>
      </c>
      <c r="B5" s="482">
        <v>77463720</v>
      </c>
    </row>
    <row r="6" spans="1:107" ht="12.75" customHeight="1" x14ac:dyDescent="0.2">
      <c r="A6" s="486" t="s">
        <v>609</v>
      </c>
      <c r="B6" s="487">
        <f>B7</f>
        <v>49869115</v>
      </c>
    </row>
    <row r="7" spans="1:107" ht="12.75" customHeight="1" x14ac:dyDescent="0.2">
      <c r="A7" s="488" t="s">
        <v>610</v>
      </c>
      <c r="B7" s="482">
        <v>49869115</v>
      </c>
    </row>
    <row r="8" spans="1:107" ht="12.75" customHeight="1" x14ac:dyDescent="0.2">
      <c r="A8" s="484" t="s">
        <v>559</v>
      </c>
      <c r="B8" s="485">
        <f>B9</f>
        <v>13231059</v>
      </c>
    </row>
    <row r="9" spans="1:107" s="473" customFormat="1" ht="12.75" customHeight="1" x14ac:dyDescent="0.2">
      <c r="A9" s="486" t="s">
        <v>560</v>
      </c>
      <c r="B9" s="487">
        <f>B10+B12+B14+B16</f>
        <v>13231059</v>
      </c>
    </row>
    <row r="10" spans="1:107" s="473" customFormat="1" ht="12.75" customHeight="1" x14ac:dyDescent="0.2">
      <c r="A10" s="488" t="s">
        <v>561</v>
      </c>
      <c r="B10" s="485">
        <f>B11</f>
        <v>3366720</v>
      </c>
    </row>
    <row r="11" spans="1:107" s="472" customFormat="1" ht="26.25" customHeight="1" x14ac:dyDescent="0.2">
      <c r="A11" s="489" t="s">
        <v>562</v>
      </c>
      <c r="B11" s="490">
        <v>3366720</v>
      </c>
    </row>
    <row r="12" spans="1:107" s="473" customFormat="1" ht="12.75" customHeight="1" x14ac:dyDescent="0.2">
      <c r="A12" s="491" t="s">
        <v>563</v>
      </c>
      <c r="B12" s="492">
        <f>B13</f>
        <v>4032000</v>
      </c>
    </row>
    <row r="13" spans="1:107" s="473" customFormat="1" ht="12.75" customHeight="1" x14ac:dyDescent="0.2">
      <c r="A13" s="493" t="s">
        <v>564</v>
      </c>
      <c r="B13" s="494">
        <v>4032000</v>
      </c>
    </row>
    <row r="14" spans="1:107" s="473" customFormat="1" ht="12.75" customHeight="1" x14ac:dyDescent="0.2">
      <c r="A14" s="491" t="s">
        <v>565</v>
      </c>
      <c r="B14" s="492">
        <f>B15</f>
        <v>2499525</v>
      </c>
    </row>
    <row r="15" spans="1:107" s="472" customFormat="1" ht="12.75" customHeight="1" x14ac:dyDescent="0.2">
      <c r="A15" s="488" t="s">
        <v>566</v>
      </c>
      <c r="B15" s="494">
        <v>2499525</v>
      </c>
    </row>
    <row r="16" spans="1:107" ht="12.75" customHeight="1" x14ac:dyDescent="0.2">
      <c r="A16" s="491" t="s">
        <v>567</v>
      </c>
      <c r="B16" s="492">
        <f>B17</f>
        <v>3332814</v>
      </c>
    </row>
    <row r="17" spans="1:2" s="495" customFormat="1" ht="12.75" customHeight="1" x14ac:dyDescent="0.2">
      <c r="A17" s="488" t="s">
        <v>568</v>
      </c>
      <c r="B17" s="494">
        <v>3332814</v>
      </c>
    </row>
    <row r="18" spans="1:2" s="495" customFormat="1" ht="12.75" customHeight="1" x14ac:dyDescent="0.2">
      <c r="A18" s="491" t="s">
        <v>569</v>
      </c>
      <c r="B18" s="492">
        <f>B19</f>
        <v>8000000</v>
      </c>
    </row>
    <row r="19" spans="1:2" ht="12.75" customHeight="1" x14ac:dyDescent="0.2">
      <c r="A19" s="488" t="s">
        <v>570</v>
      </c>
      <c r="B19" s="494">
        <v>8000000</v>
      </c>
    </row>
    <row r="20" spans="1:2" ht="12.75" customHeight="1" x14ac:dyDescent="0.2">
      <c r="A20" s="491" t="s">
        <v>597</v>
      </c>
      <c r="B20" s="678">
        <v>5100</v>
      </c>
    </row>
    <row r="21" spans="1:2" s="483" customFormat="1" ht="18.75" customHeight="1" x14ac:dyDescent="0.2">
      <c r="A21" s="491" t="s">
        <v>585</v>
      </c>
      <c r="B21" s="492"/>
    </row>
    <row r="22" spans="1:2" ht="12.75" customHeight="1" x14ac:dyDescent="0.2">
      <c r="A22" s="491" t="s">
        <v>611</v>
      </c>
      <c r="B22" s="492"/>
    </row>
    <row r="23" spans="1:2" s="473" customFormat="1" ht="12" customHeight="1" x14ac:dyDescent="0.2">
      <c r="A23" s="496" t="s">
        <v>571</v>
      </c>
      <c r="B23" s="497">
        <f>B25+B28+B32+B37+B24</f>
        <v>35339200</v>
      </c>
    </row>
    <row r="24" spans="1:2" ht="12.75" customHeight="1" x14ac:dyDescent="0.2">
      <c r="A24" s="484" t="s">
        <v>572</v>
      </c>
      <c r="B24" s="485"/>
    </row>
    <row r="25" spans="1:2" ht="12.75" customHeight="1" x14ac:dyDescent="0.2">
      <c r="A25" s="491" t="s">
        <v>642</v>
      </c>
      <c r="B25" s="492">
        <f>B26+B27</f>
        <v>4870000</v>
      </c>
    </row>
    <row r="26" spans="1:2" ht="12.75" customHeight="1" x14ac:dyDescent="0.2">
      <c r="A26" s="484" t="s">
        <v>573</v>
      </c>
      <c r="B26" s="485">
        <v>4870000</v>
      </c>
    </row>
    <row r="27" spans="1:2" ht="12.75" customHeight="1" x14ac:dyDescent="0.2">
      <c r="A27" s="484" t="s">
        <v>574</v>
      </c>
      <c r="B27" s="485"/>
    </row>
    <row r="28" spans="1:2" ht="12.75" customHeight="1" x14ac:dyDescent="0.2">
      <c r="A28" s="491" t="s">
        <v>643</v>
      </c>
      <c r="B28" s="492">
        <f>B29+B30+B31</f>
        <v>24631200</v>
      </c>
    </row>
    <row r="29" spans="1:2" ht="12.75" customHeight="1" x14ac:dyDescent="0.2">
      <c r="A29" s="484" t="s">
        <v>575</v>
      </c>
      <c r="B29" s="485">
        <v>23335200</v>
      </c>
    </row>
    <row r="30" spans="1:2" s="473" customFormat="1" ht="12.75" customHeight="1" x14ac:dyDescent="0.2">
      <c r="A30" s="484" t="s">
        <v>576</v>
      </c>
      <c r="B30" s="485">
        <v>1296000</v>
      </c>
    </row>
    <row r="31" spans="1:2" ht="12.75" customHeight="1" x14ac:dyDescent="0.2">
      <c r="A31" s="484" t="s">
        <v>612</v>
      </c>
      <c r="B31" s="485"/>
    </row>
    <row r="32" spans="1:2" ht="12.75" customHeight="1" x14ac:dyDescent="0.2">
      <c r="A32" s="491" t="s">
        <v>577</v>
      </c>
      <c r="B32" s="492">
        <f>B34+B36</f>
        <v>5838000</v>
      </c>
    </row>
    <row r="33" spans="1:2" ht="12.75" customHeight="1" x14ac:dyDescent="0.2">
      <c r="A33" s="484" t="s">
        <v>642</v>
      </c>
      <c r="B33" s="498"/>
    </row>
    <row r="34" spans="1:2" ht="12.75" customHeight="1" x14ac:dyDescent="0.2">
      <c r="A34" s="484" t="s">
        <v>598</v>
      </c>
      <c r="B34" s="485">
        <v>5838000</v>
      </c>
    </row>
    <row r="35" spans="1:2" s="473" customFormat="1" ht="12.75" customHeight="1" x14ac:dyDescent="0.2">
      <c r="A35" s="484" t="s">
        <v>643</v>
      </c>
      <c r="B35" s="498"/>
    </row>
    <row r="36" spans="1:2" ht="12.75" customHeight="1" x14ac:dyDescent="0.2">
      <c r="A36" s="484" t="s">
        <v>599</v>
      </c>
      <c r="B36" s="485"/>
    </row>
    <row r="37" spans="1:2" s="483" customFormat="1" ht="19.5" customHeight="1" x14ac:dyDescent="0.2">
      <c r="A37" s="491" t="s">
        <v>613</v>
      </c>
      <c r="B37" s="492">
        <f>B38+B39</f>
        <v>0</v>
      </c>
    </row>
    <row r="38" spans="1:2" ht="18.75" customHeight="1" x14ac:dyDescent="0.2">
      <c r="A38" s="488" t="s">
        <v>614</v>
      </c>
      <c r="B38" s="485"/>
    </row>
    <row r="39" spans="1:2" ht="18.75" customHeight="1" x14ac:dyDescent="0.2">
      <c r="A39" s="488" t="s">
        <v>615</v>
      </c>
      <c r="B39" s="485"/>
    </row>
    <row r="40" spans="1:2" ht="18" customHeight="1" x14ac:dyDescent="0.2">
      <c r="A40" s="496" t="s">
        <v>578</v>
      </c>
      <c r="B40" s="497">
        <f>B41+B42+B43</f>
        <v>64985601</v>
      </c>
    </row>
    <row r="41" spans="1:2" ht="12.75" customHeight="1" x14ac:dyDescent="0.2">
      <c r="A41" s="491" t="s">
        <v>579</v>
      </c>
      <c r="B41" s="492">
        <v>36599000</v>
      </c>
    </row>
    <row r="42" spans="1:2" ht="12.75" customHeight="1" x14ac:dyDescent="0.2">
      <c r="A42" s="491" t="s">
        <v>616</v>
      </c>
      <c r="B42" s="492">
        <v>4100000</v>
      </c>
    </row>
    <row r="43" spans="1:2" x14ac:dyDescent="0.2">
      <c r="A43" s="491" t="s">
        <v>580</v>
      </c>
      <c r="B43" s="492">
        <f>B44+B45+B46+B47</f>
        <v>24286601</v>
      </c>
    </row>
    <row r="44" spans="1:2" x14ac:dyDescent="0.2">
      <c r="A44" s="484" t="s">
        <v>581</v>
      </c>
      <c r="B44" s="485">
        <v>10216800</v>
      </c>
    </row>
    <row r="45" spans="1:2" x14ac:dyDescent="0.2">
      <c r="A45" s="488" t="s">
        <v>582</v>
      </c>
      <c r="B45" s="485">
        <v>9224801</v>
      </c>
    </row>
    <row r="46" spans="1:2" x14ac:dyDescent="0.2">
      <c r="A46" s="488" t="s">
        <v>617</v>
      </c>
      <c r="B46" s="485">
        <v>4845000</v>
      </c>
    </row>
    <row r="47" spans="1:2" x14ac:dyDescent="0.2">
      <c r="A47" s="488"/>
      <c r="B47" s="494"/>
    </row>
    <row r="48" spans="1:2" ht="15" x14ac:dyDescent="0.25">
      <c r="A48" s="679" t="s">
        <v>586</v>
      </c>
      <c r="B48" s="680">
        <f>B49</f>
        <v>2610510</v>
      </c>
    </row>
    <row r="49" spans="1:2" ht="13.5" thickBot="1" x14ac:dyDescent="0.25">
      <c r="A49" s="681" t="s">
        <v>618</v>
      </c>
      <c r="B49" s="682">
        <v>2610510</v>
      </c>
    </row>
  </sheetData>
  <mergeCells count="1">
    <mergeCell ref="A1:B1"/>
  </mergeCells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verticalDpi="300" r:id="rId1"/>
  <headerFooter alignWithMargins="0">
    <oddHeader xml:space="preserve">&amp;LHencida Község
Önkormányzata&amp;R5. sz.  tájékoztató tábla </oddHead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92D050"/>
  </sheetPr>
  <dimension ref="A1:F40"/>
  <sheetViews>
    <sheetView zoomScale="145" zoomScaleNormal="145" workbookViewId="0">
      <selection activeCell="D5" sqref="D5"/>
    </sheetView>
  </sheetViews>
  <sheetFormatPr defaultRowHeight="12.75" x14ac:dyDescent="0.2"/>
  <cols>
    <col min="1" max="1" width="6.6640625" customWidth="1"/>
    <col min="2" max="2" width="52.1640625" customWidth="1"/>
    <col min="3" max="3" width="31.1640625" customWidth="1"/>
    <col min="4" max="4" width="14.83203125" customWidth="1"/>
  </cols>
  <sheetData>
    <row r="1" spans="1:6" ht="45" customHeight="1" x14ac:dyDescent="0.25">
      <c r="A1" s="971" t="str">
        <f>+CONCATENATE("K I M U T A T Á S",CHAR(10),"a ",LEFT(ÖSSZEFÜGGÉSEK!A5,4),". évben céljelleggel juttatott támogatásokról")</f>
        <v>K I M U T A T Á S
a 2024. évben céljelleggel juttatott támogatásokról</v>
      </c>
      <c r="B1" s="971"/>
      <c r="C1" s="971"/>
      <c r="D1" s="971"/>
    </row>
    <row r="2" spans="1:6" ht="17.25" customHeight="1" x14ac:dyDescent="0.25">
      <c r="A2" s="359"/>
      <c r="B2" s="359"/>
      <c r="C2" s="359"/>
      <c r="D2" s="359"/>
    </row>
    <row r="3" spans="1:6" ht="13.5" thickBot="1" x14ac:dyDescent="0.25">
      <c r="C3" s="1028" t="s">
        <v>623</v>
      </c>
      <c r="D3" s="1028"/>
    </row>
    <row r="4" spans="1:6" ht="42.75" customHeight="1" thickBot="1" x14ac:dyDescent="0.25">
      <c r="A4" s="360" t="s">
        <v>70</v>
      </c>
      <c r="B4" s="361" t="s">
        <v>126</v>
      </c>
      <c r="C4" s="361" t="s">
        <v>127</v>
      </c>
      <c r="D4" s="362" t="s">
        <v>14</v>
      </c>
    </row>
    <row r="5" spans="1:6" ht="15.95" customHeight="1" thickBot="1" x14ac:dyDescent="0.25">
      <c r="A5" s="208" t="s">
        <v>18</v>
      </c>
      <c r="B5" s="754" t="s">
        <v>645</v>
      </c>
      <c r="C5" s="754" t="s">
        <v>634</v>
      </c>
      <c r="D5" s="587"/>
    </row>
    <row r="6" spans="1:6" ht="15.95" customHeight="1" thickBot="1" x14ac:dyDescent="0.25">
      <c r="A6" s="208" t="s">
        <v>19</v>
      </c>
      <c r="B6" s="30" t="s">
        <v>636</v>
      </c>
      <c r="C6" s="754" t="s">
        <v>634</v>
      </c>
      <c r="D6" s="587"/>
      <c r="F6" s="756"/>
    </row>
    <row r="7" spans="1:6" ht="15.95" customHeight="1" thickBot="1" x14ac:dyDescent="0.25">
      <c r="A7" s="208" t="s">
        <v>20</v>
      </c>
      <c r="B7" s="30"/>
      <c r="C7" s="754"/>
      <c r="D7" s="587"/>
    </row>
    <row r="8" spans="1:6" ht="15.95" customHeight="1" thickBot="1" x14ac:dyDescent="0.25">
      <c r="A8" s="208" t="s">
        <v>21</v>
      </c>
      <c r="B8" s="30"/>
      <c r="C8" s="754"/>
      <c r="D8" s="587"/>
    </row>
    <row r="9" spans="1:6" ht="15.95" customHeight="1" thickBot="1" x14ac:dyDescent="0.25">
      <c r="A9" s="208" t="s">
        <v>22</v>
      </c>
      <c r="B9" s="30"/>
      <c r="C9" s="754"/>
      <c r="D9" s="587"/>
    </row>
    <row r="10" spans="1:6" ht="15.95" customHeight="1" thickBot="1" x14ac:dyDescent="0.25">
      <c r="A10" s="208" t="s">
        <v>23</v>
      </c>
      <c r="B10" s="30"/>
      <c r="C10" s="754"/>
      <c r="D10" s="587"/>
    </row>
    <row r="11" spans="1:6" ht="15.95" customHeight="1" thickBot="1" x14ac:dyDescent="0.25">
      <c r="A11" s="208" t="s">
        <v>24</v>
      </c>
      <c r="B11" s="30"/>
      <c r="C11" s="30"/>
      <c r="D11" s="31"/>
    </row>
    <row r="12" spans="1:6" ht="15.95" customHeight="1" thickBot="1" x14ac:dyDescent="0.25">
      <c r="A12" s="208" t="s">
        <v>25</v>
      </c>
      <c r="B12" s="30"/>
      <c r="C12" s="30"/>
      <c r="D12" s="31"/>
    </row>
    <row r="13" spans="1:6" ht="15.95" customHeight="1" thickBot="1" x14ac:dyDescent="0.25">
      <c r="A13" s="208" t="s">
        <v>26</v>
      </c>
      <c r="B13" s="30"/>
      <c r="C13" s="30"/>
      <c r="D13" s="31"/>
    </row>
    <row r="14" spans="1:6" ht="15.95" customHeight="1" thickBot="1" x14ac:dyDescent="0.25">
      <c r="A14" s="208" t="s">
        <v>27</v>
      </c>
      <c r="B14" s="30"/>
      <c r="C14" s="30"/>
      <c r="D14" s="31"/>
    </row>
    <row r="15" spans="1:6" ht="15.95" customHeight="1" thickBot="1" x14ac:dyDescent="0.25">
      <c r="A15" s="208" t="s">
        <v>28</v>
      </c>
      <c r="B15" s="30"/>
      <c r="C15" s="30"/>
      <c r="D15" s="31"/>
    </row>
    <row r="16" spans="1:6" ht="15.95" customHeight="1" thickBot="1" x14ac:dyDescent="0.25">
      <c r="A16" s="208" t="s">
        <v>29</v>
      </c>
      <c r="B16" s="30"/>
      <c r="C16" s="30"/>
      <c r="D16" s="31"/>
    </row>
    <row r="17" spans="1:4" ht="15.95" customHeight="1" thickBot="1" x14ac:dyDescent="0.25">
      <c r="A17" s="208" t="s">
        <v>30</v>
      </c>
      <c r="B17" s="30"/>
      <c r="C17" s="30"/>
      <c r="D17" s="31"/>
    </row>
    <row r="18" spans="1:4" ht="15.95" customHeight="1" thickBot="1" x14ac:dyDescent="0.25">
      <c r="A18" s="208" t="s">
        <v>31</v>
      </c>
      <c r="B18" s="30"/>
      <c r="C18" s="30"/>
      <c r="D18" s="31"/>
    </row>
    <row r="19" spans="1:4" ht="15.95" customHeight="1" thickBot="1" x14ac:dyDescent="0.25">
      <c r="A19" s="208" t="s">
        <v>32</v>
      </c>
      <c r="B19" s="30"/>
      <c r="C19" s="30"/>
      <c r="D19" s="31"/>
    </row>
    <row r="20" spans="1:4" ht="15.95" customHeight="1" thickBot="1" x14ac:dyDescent="0.25">
      <c r="A20" s="208" t="s">
        <v>33</v>
      </c>
      <c r="B20" s="30"/>
      <c r="C20" s="30"/>
      <c r="D20" s="31"/>
    </row>
    <row r="21" spans="1:4" ht="15.95" customHeight="1" thickBot="1" x14ac:dyDescent="0.25">
      <c r="A21" s="208" t="s">
        <v>34</v>
      </c>
      <c r="B21" s="30"/>
      <c r="C21" s="30"/>
      <c r="D21" s="31"/>
    </row>
    <row r="22" spans="1:4" ht="15.95" customHeight="1" thickBot="1" x14ac:dyDescent="0.25">
      <c r="A22" s="208" t="s">
        <v>35</v>
      </c>
      <c r="B22" s="30"/>
      <c r="C22" s="30"/>
      <c r="D22" s="31"/>
    </row>
    <row r="23" spans="1:4" ht="15.95" customHeight="1" thickBot="1" x14ac:dyDescent="0.25">
      <c r="A23" s="208" t="s">
        <v>36</v>
      </c>
      <c r="B23" s="30"/>
      <c r="C23" s="30"/>
      <c r="D23" s="31"/>
    </row>
    <row r="24" spans="1:4" ht="15.95" customHeight="1" thickBot="1" x14ac:dyDescent="0.25">
      <c r="A24" s="208" t="s">
        <v>37</v>
      </c>
      <c r="B24" s="30"/>
      <c r="C24" s="30"/>
      <c r="D24" s="31"/>
    </row>
    <row r="25" spans="1:4" ht="15.95" customHeight="1" thickBot="1" x14ac:dyDescent="0.25">
      <c r="A25" s="208" t="s">
        <v>38</v>
      </c>
      <c r="B25" s="30"/>
      <c r="C25" s="30"/>
      <c r="D25" s="31"/>
    </row>
    <row r="26" spans="1:4" ht="15.95" customHeight="1" thickBot="1" x14ac:dyDescent="0.25">
      <c r="A26" s="208" t="s">
        <v>39</v>
      </c>
      <c r="B26" s="30"/>
      <c r="C26" s="30"/>
      <c r="D26" s="31"/>
    </row>
    <row r="27" spans="1:4" ht="15.95" customHeight="1" thickBot="1" x14ac:dyDescent="0.25">
      <c r="A27" s="208" t="s">
        <v>40</v>
      </c>
      <c r="B27" s="30"/>
      <c r="C27" s="30"/>
      <c r="D27" s="31"/>
    </row>
    <row r="28" spans="1:4" ht="15.95" customHeight="1" thickBot="1" x14ac:dyDescent="0.25">
      <c r="A28" s="208" t="s">
        <v>41</v>
      </c>
      <c r="B28" s="30"/>
      <c r="C28" s="30"/>
      <c r="D28" s="31"/>
    </row>
    <row r="29" spans="1:4" ht="15.95" customHeight="1" thickBot="1" x14ac:dyDescent="0.25">
      <c r="A29" s="208" t="s">
        <v>42</v>
      </c>
      <c r="B29" s="30"/>
      <c r="C29" s="30"/>
      <c r="D29" s="31"/>
    </row>
    <row r="30" spans="1:4" ht="15.95" customHeight="1" thickBot="1" x14ac:dyDescent="0.25">
      <c r="A30" s="208" t="s">
        <v>43</v>
      </c>
      <c r="B30" s="30"/>
      <c r="C30" s="30"/>
      <c r="D30" s="31"/>
    </row>
    <row r="31" spans="1:4" ht="15.95" customHeight="1" thickBot="1" x14ac:dyDescent="0.25">
      <c r="A31" s="208" t="s">
        <v>44</v>
      </c>
      <c r="B31" s="30"/>
      <c r="C31" s="30"/>
      <c r="D31" s="31"/>
    </row>
    <row r="32" spans="1:4" ht="15.95" customHeight="1" thickBot="1" x14ac:dyDescent="0.25">
      <c r="A32" s="208" t="s">
        <v>45</v>
      </c>
      <c r="B32" s="30"/>
      <c r="C32" s="30"/>
      <c r="D32" s="31"/>
    </row>
    <row r="33" spans="1:4" ht="15.95" customHeight="1" thickBot="1" x14ac:dyDescent="0.25">
      <c r="A33" s="208" t="s">
        <v>46</v>
      </c>
      <c r="B33" s="30"/>
      <c r="C33" s="30"/>
      <c r="D33" s="31"/>
    </row>
    <row r="34" spans="1:4" ht="15.95" customHeight="1" thickBot="1" x14ac:dyDescent="0.25">
      <c r="A34" s="208" t="s">
        <v>128</v>
      </c>
      <c r="B34" s="30"/>
      <c r="C34" s="30"/>
      <c r="D34" s="31"/>
    </row>
    <row r="35" spans="1:4" ht="15.95" customHeight="1" thickBot="1" x14ac:dyDescent="0.25">
      <c r="A35" s="208" t="s">
        <v>129</v>
      </c>
      <c r="B35" s="30"/>
      <c r="C35" s="30"/>
      <c r="D35" s="31"/>
    </row>
    <row r="36" spans="1:4" ht="15.95" customHeight="1" thickBot="1" x14ac:dyDescent="0.25">
      <c r="A36" s="208" t="s">
        <v>130</v>
      </c>
      <c r="B36" s="30"/>
      <c r="C36" s="30"/>
      <c r="D36" s="31"/>
    </row>
    <row r="37" spans="1:4" ht="15.95" customHeight="1" thickBot="1" x14ac:dyDescent="0.25">
      <c r="A37" s="208" t="s">
        <v>131</v>
      </c>
      <c r="B37" s="30"/>
      <c r="C37" s="30"/>
      <c r="D37" s="31"/>
    </row>
    <row r="38" spans="1:4" ht="15.95" customHeight="1" thickBot="1" x14ac:dyDescent="0.25">
      <c r="A38" s="208" t="s">
        <v>601</v>
      </c>
      <c r="B38" s="32"/>
      <c r="C38" s="32"/>
      <c r="D38" s="85"/>
    </row>
    <row r="39" spans="1:4" ht="15.95" customHeight="1" thickBot="1" x14ac:dyDescent="0.25">
      <c r="A39" s="1029" t="s">
        <v>52</v>
      </c>
      <c r="B39" s="1030"/>
      <c r="C39" s="209"/>
      <c r="D39" s="210">
        <f>SUM(D5:D38)</f>
        <v>0</v>
      </c>
    </row>
    <row r="40" spans="1:4" x14ac:dyDescent="0.2">
      <c r="A40" t="s">
        <v>204</v>
      </c>
    </row>
  </sheetData>
  <mergeCells count="3">
    <mergeCell ref="C3:D3"/>
    <mergeCell ref="A39:B39"/>
    <mergeCell ref="A1:D1"/>
  </mergeCells>
  <phoneticPr fontId="30" type="noConversion"/>
  <conditionalFormatting sqref="D39">
    <cfRule type="cellIs" dxfId="0" priority="1" stopIfTrue="1" operator="equal">
      <formula>0</formula>
    </cfRule>
  </conditionalFormatting>
  <printOptions horizontalCentered="1"/>
  <pageMargins left="0.59055118110236227" right="0.59055118110236227" top="1.0629921259842521" bottom="0.98425196850393704" header="0.78740157480314965" footer="0.78740157480314965"/>
  <pageSetup paperSize="9" scale="95" orientation="portrait" r:id="rId1"/>
  <headerFooter alignWithMargins="0">
    <oddHeader>&amp;R&amp;"Times New Roman CE,Félkövér dőlt"&amp;11 6. tájékoztató tábla a ../......... (.........) önkorm. rendelethez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40</vt:i4>
      </vt:variant>
      <vt:variant>
        <vt:lpstr>Névvel ellátott tartományok</vt:lpstr>
      </vt:variant>
      <vt:variant>
        <vt:i4>14</vt:i4>
      </vt:variant>
    </vt:vector>
  </HeadingPairs>
  <TitlesOfParts>
    <vt:vector size="54" baseType="lpstr">
      <vt:lpstr>ÖSSZEFÜGGÉSEK</vt:lpstr>
      <vt:lpstr>1. melléklet</vt:lpstr>
      <vt:lpstr>2. melléklet </vt:lpstr>
      <vt:lpstr>1.3.sz.mell.</vt:lpstr>
      <vt:lpstr>1.4.sz.mell.</vt:lpstr>
      <vt:lpstr>3. melléklet</vt:lpstr>
      <vt:lpstr>4. melléklet</vt:lpstr>
      <vt:lpstr>ELLENŐRZÉS-1.sz.2.a.sz.2.b.sz.</vt:lpstr>
      <vt:lpstr>5. melléklet</vt:lpstr>
      <vt:lpstr>6. melléklet </vt:lpstr>
      <vt:lpstr>7. melléklet</vt:lpstr>
      <vt:lpstr>8. melléklet</vt:lpstr>
      <vt:lpstr>9.melléklet</vt:lpstr>
      <vt:lpstr>10. melléklet</vt:lpstr>
      <vt:lpstr>11. melléklet</vt:lpstr>
      <vt:lpstr>12. melléklet</vt:lpstr>
      <vt:lpstr>9.1.1. sz. mell </vt:lpstr>
      <vt:lpstr>9.2.1. sz. mell </vt:lpstr>
      <vt:lpstr>9.1.2. sz. mell </vt:lpstr>
      <vt:lpstr>9.1.3. sz. mell</vt:lpstr>
      <vt:lpstr>9.2. sz. mell</vt:lpstr>
      <vt:lpstr>9.2.1. sz. mell</vt:lpstr>
      <vt:lpstr>9.2.2. sz.  mell</vt:lpstr>
      <vt:lpstr>9.2.3. sz. mell</vt:lpstr>
      <vt:lpstr>13. melléklet</vt:lpstr>
      <vt:lpstr>9.3.1. sz. mell</vt:lpstr>
      <vt:lpstr>9.3.2. sz. mell</vt:lpstr>
      <vt:lpstr>9.3.3. sz. mell</vt:lpstr>
      <vt:lpstr>14. melléklet</vt:lpstr>
      <vt:lpstr>1. sz tájékoztató t.</vt:lpstr>
      <vt:lpstr>2. sz tájékoztató t</vt:lpstr>
      <vt:lpstr>3. sz tájékoztató t.</vt:lpstr>
      <vt:lpstr>15. melléklet</vt:lpstr>
      <vt:lpstr>16. melléklet</vt:lpstr>
      <vt:lpstr>17. melléklet</vt:lpstr>
      <vt:lpstr>18. melléklet</vt:lpstr>
      <vt:lpstr>19. melléklet</vt:lpstr>
      <vt:lpstr>7. sz tájékoztató t.</vt:lpstr>
      <vt:lpstr>5.sz tájékoztató t.</vt:lpstr>
      <vt:lpstr>6.sz tájékoztató t.</vt:lpstr>
      <vt:lpstr>'11. melléklet'!Nyomtatási_cím</vt:lpstr>
      <vt:lpstr>'13. melléklet'!Nyomtatási_cím</vt:lpstr>
      <vt:lpstr>'9.1.2. sz. mell '!Nyomtatási_cím</vt:lpstr>
      <vt:lpstr>'9.1.3. sz. mell'!Nyomtatási_cím</vt:lpstr>
      <vt:lpstr>'9.2. sz. mell'!Nyomtatási_cím</vt:lpstr>
      <vt:lpstr>'9.2.1. sz. mell'!Nyomtatási_cím</vt:lpstr>
      <vt:lpstr>'9.2.2. sz.  mell'!Nyomtatási_cím</vt:lpstr>
      <vt:lpstr>'9.2.3. sz. mell'!Nyomtatási_cím</vt:lpstr>
      <vt:lpstr>'9.3.2. sz. mell'!Nyomtatási_cím</vt:lpstr>
      <vt:lpstr>'9.3.3. sz. mell'!Nyomtatási_cím</vt:lpstr>
      <vt:lpstr>'1. melléklet'!Nyomtatási_terület</vt:lpstr>
      <vt:lpstr>'1.3.sz.mell.'!Nyomtatási_terület</vt:lpstr>
      <vt:lpstr>'1.4.sz.mell.'!Nyomtatási_terület</vt:lpstr>
      <vt:lpstr>'7. sz tájékoztató t.'!Nyomtatási_terület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Makranczi László</dc:creator>
  <cp:lastModifiedBy>User</cp:lastModifiedBy>
  <cp:lastPrinted>2024-03-26T08:45:40Z</cp:lastPrinted>
  <dcterms:created xsi:type="dcterms:W3CDTF">1999-10-30T10:30:45Z</dcterms:created>
  <dcterms:modified xsi:type="dcterms:W3CDTF">2024-03-26T08:46:49Z</dcterms:modified>
</cp:coreProperties>
</file>