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021\költségvetés tervezés\"/>
    </mc:Choice>
  </mc:AlternateContent>
  <bookViews>
    <workbookView xWindow="0" yWindow="0" windowWidth="28800" windowHeight="12435" tabRatio="727" activeTab="14"/>
  </bookViews>
  <sheets>
    <sheet name="ÖSSZEFÜGGÉSEK" sheetId="75" r:id="rId1"/>
    <sheet name="1.1.sz.mell." sheetId="1" r:id="rId2"/>
    <sheet name="1.2.sz.mell." sheetId="116" r:id="rId3"/>
    <sheet name="1.3.sz.mell." sheetId="117" state="hidden" r:id="rId4"/>
    <sheet name="1.4.sz.mell." sheetId="118" state="hidden" r:id="rId5"/>
    <sheet name="2.1.sz.mell  " sheetId="73" r:id="rId6"/>
    <sheet name="2.2.sz.mell  " sheetId="61" r:id="rId7"/>
    <sheet name="ELLENŐRZÉS-1.sz.2.a.sz.2.b.sz." sheetId="76" r:id="rId8"/>
    <sheet name="3.sz.mell.  " sheetId="62" r:id="rId9"/>
    <sheet name="4.sz.mell." sheetId="77" r:id="rId10"/>
    <sheet name="5.sz.mell." sheetId="78" r:id="rId11"/>
    <sheet name="6.sz.mell." sheetId="63" r:id="rId12"/>
    <sheet name="7.sz.mell." sheetId="64" r:id="rId13"/>
    <sheet name="8. sz. mell. " sheetId="71" r:id="rId14"/>
    <sheet name="9.1. sz. mell" sheetId="3" r:id="rId15"/>
    <sheet name="9.1.1. sz. mell " sheetId="119" r:id="rId16"/>
    <sheet name="9.2. sz. mell " sheetId="129" r:id="rId17"/>
    <sheet name="9.2.1. sz. mell " sheetId="130" r:id="rId18"/>
    <sheet name="9.1.2. sz. mell " sheetId="120" state="hidden" r:id="rId19"/>
    <sheet name="9.1.3. sz. mell" sheetId="121" state="hidden" r:id="rId20"/>
    <sheet name="9.2. sz. mell" sheetId="79" state="hidden" r:id="rId21"/>
    <sheet name="9.2.1. sz. mell" sheetId="122" state="hidden" r:id="rId22"/>
    <sheet name="9.2.2. sz.  mell" sheetId="123" state="hidden" r:id="rId23"/>
    <sheet name="9.2.3. sz. mell" sheetId="124" state="hidden" r:id="rId24"/>
    <sheet name="9.3. sz. mell" sheetId="105" r:id="rId25"/>
    <sheet name="9.3.1. sz. mell" sheetId="125" r:id="rId26"/>
    <sheet name="9.3.2. sz. mell" sheetId="126" state="hidden" r:id="rId27"/>
    <sheet name="9.3.3. sz. mell" sheetId="127" state="hidden" r:id="rId28"/>
    <sheet name="10.sz.mell" sheetId="89" r:id="rId29"/>
    <sheet name="1. sz tájékoztató t." sheetId="87" r:id="rId30"/>
    <sheet name="2. sz tájékoztató t" sheetId="66" r:id="rId31"/>
    <sheet name="3. sz tájékoztató t." sheetId="88" r:id="rId32"/>
    <sheet name="4.sz tájékoztató t." sheetId="24" r:id="rId33"/>
    <sheet name="5.sz tájékoztató t." sheetId="2" r:id="rId34"/>
    <sheet name="6.sz tájékoztató t." sheetId="70" r:id="rId35"/>
    <sheet name="7. sz tájékoztató t." sheetId="128" r:id="rId36"/>
  </sheets>
  <definedNames>
    <definedName name="_xlnm.Print_Titles" localSheetId="14">'9.1. sz. mell'!$1:$6</definedName>
    <definedName name="_xlnm.Print_Titles" localSheetId="18">'9.1.2. sz. mell '!$1:$6</definedName>
    <definedName name="_xlnm.Print_Titles" localSheetId="19">'9.1.3. sz. mell'!$1:$6</definedName>
    <definedName name="_xlnm.Print_Titles" localSheetId="20">'9.2. sz. mell'!$1:$6</definedName>
    <definedName name="_xlnm.Print_Titles" localSheetId="21">'9.2.1. sz. mell'!$1:$6</definedName>
    <definedName name="_xlnm.Print_Titles" localSheetId="22">'9.2.2. sz.  mell'!$1:$6</definedName>
    <definedName name="_xlnm.Print_Titles" localSheetId="23">'9.2.3. sz. mell'!$1:$6</definedName>
    <definedName name="_xlnm.Print_Titles" localSheetId="24">'9.3. sz. mell'!$1:$6</definedName>
    <definedName name="_xlnm.Print_Titles" localSheetId="26">'9.3.2. sz. mell'!$1:$6</definedName>
    <definedName name="_xlnm.Print_Titles" localSheetId="27">'9.3.3. sz. mell'!$1:$6</definedName>
    <definedName name="_xlnm.Print_Area" localSheetId="1">'1.1.sz.mell.'!$A$1:$C$165</definedName>
    <definedName name="_xlnm.Print_Area" localSheetId="3">'1.3.sz.mell.'!$A$1:$C$160</definedName>
    <definedName name="_xlnm.Print_Area" localSheetId="4">'1.4.sz.mell.'!$A$1:$C$159</definedName>
    <definedName name="_xlnm.Print_Area" localSheetId="35">'7. sz tájékoztató t.'!$A$3:$E$39</definedName>
  </definedNames>
  <calcPr calcId="152511"/>
</workbook>
</file>

<file path=xl/calcChain.xml><?xml version="1.0" encoding="utf-8"?>
<calcChain xmlns="http://schemas.openxmlformats.org/spreadsheetml/2006/main">
  <c r="C94" i="3" l="1"/>
  <c r="C30" i="3"/>
  <c r="C97" i="1"/>
  <c r="C101" i="119" l="1"/>
  <c r="C102" i="119"/>
  <c r="C103" i="119"/>
  <c r="C104" i="119"/>
  <c r="C105" i="119"/>
  <c r="C106" i="119"/>
  <c r="C107" i="119"/>
  <c r="C108" i="119"/>
  <c r="C109" i="119"/>
  <c r="C110" i="119"/>
  <c r="C111" i="119"/>
  <c r="C100" i="119"/>
  <c r="C105" i="116"/>
  <c r="C106" i="116"/>
  <c r="C109" i="116"/>
  <c r="C110" i="116"/>
  <c r="C101" i="116"/>
  <c r="C102" i="116"/>
  <c r="C102" i="1"/>
  <c r="C103" i="1"/>
  <c r="C104" i="1"/>
  <c r="C103" i="116" s="1"/>
  <c r="C105" i="1"/>
  <c r="C100" i="87" s="1"/>
  <c r="C106" i="1"/>
  <c r="C107" i="1"/>
  <c r="C108" i="1"/>
  <c r="C107" i="116" s="1"/>
  <c r="C109" i="1"/>
  <c r="C108" i="116" s="1"/>
  <c r="C110" i="1"/>
  <c r="C111" i="1"/>
  <c r="C112" i="1"/>
  <c r="C111" i="116" s="1"/>
  <c r="C101" i="1"/>
  <c r="C99" i="87" s="1"/>
  <c r="C100" i="116" l="1"/>
  <c r="C117" i="119" l="1"/>
  <c r="C118" i="119"/>
  <c r="C119" i="119"/>
  <c r="C120" i="119"/>
  <c r="C116" i="119"/>
  <c r="C97" i="119"/>
  <c r="C117" i="1"/>
  <c r="C116" i="1" s="1"/>
  <c r="C118" i="1"/>
  <c r="C119" i="1"/>
  <c r="C120" i="1"/>
  <c r="C119" i="116" s="1"/>
  <c r="C121" i="1"/>
  <c r="C120" i="116" s="1"/>
  <c r="O23" i="24" l="1"/>
  <c r="E23" i="24" s="1"/>
  <c r="E10" i="61"/>
  <c r="C113" i="87"/>
  <c r="C112" i="87"/>
  <c r="C55" i="1"/>
  <c r="C11" i="61" l="1"/>
  <c r="C6" i="61"/>
  <c r="E9" i="61"/>
  <c r="B48" i="2" l="1"/>
  <c r="B43" i="2"/>
  <c r="B40" i="2" s="1"/>
  <c r="B37" i="2"/>
  <c r="B32" i="2"/>
  <c r="B28" i="2"/>
  <c r="B25" i="2"/>
  <c r="B18" i="2"/>
  <c r="B16" i="2"/>
  <c r="B14" i="2"/>
  <c r="B12" i="2"/>
  <c r="B10" i="2"/>
  <c r="B9" i="2" s="1"/>
  <c r="B8" i="2" s="1"/>
  <c r="B6" i="2"/>
  <c r="B23" i="2" l="1"/>
  <c r="B5" i="2"/>
  <c r="B4" i="2" s="1"/>
  <c r="B3" i="2" s="1"/>
  <c r="E7" i="61"/>
  <c r="E8" i="61"/>
  <c r="E6" i="61"/>
  <c r="C100" i="1"/>
  <c r="C99" i="1"/>
  <c r="C98" i="1"/>
  <c r="C97" i="116" s="1"/>
  <c r="C96" i="1"/>
  <c r="C73" i="1"/>
  <c r="C42" i="1"/>
  <c r="C40" i="1"/>
  <c r="C39" i="1"/>
  <c r="C38" i="1"/>
  <c r="C36" i="1"/>
  <c r="C30" i="1"/>
  <c r="C7" i="1"/>
  <c r="C8" i="1"/>
  <c r="C9" i="1"/>
  <c r="C6" i="1"/>
  <c r="C95" i="1" l="1"/>
  <c r="C98" i="125"/>
  <c r="C60" i="87" l="1"/>
  <c r="C63" i="119"/>
  <c r="C60" i="116"/>
  <c r="C58" i="125" l="1"/>
  <c r="C99" i="125"/>
  <c r="C118" i="116"/>
  <c r="C104" i="116"/>
  <c r="C55" i="116" l="1"/>
  <c r="C45" i="87" l="1"/>
  <c r="C55" i="87"/>
  <c r="C111" i="87"/>
  <c r="C109" i="87" l="1"/>
  <c r="C13" i="3"/>
  <c r="F5" i="63"/>
  <c r="C58" i="130"/>
  <c r="C1" i="130" l="1"/>
  <c r="C1" i="129"/>
  <c r="C96" i="130" l="1"/>
  <c r="C97" i="130"/>
  <c r="C95" i="130"/>
  <c r="C81" i="130"/>
  <c r="C78" i="130" s="1"/>
  <c r="C76" i="130"/>
  <c r="C75" i="130" s="1"/>
  <c r="C60" i="130"/>
  <c r="C9" i="130"/>
  <c r="C147" i="130"/>
  <c r="C141" i="130"/>
  <c r="C134" i="130"/>
  <c r="C130" i="130"/>
  <c r="C115" i="130"/>
  <c r="C111" i="130"/>
  <c r="C106" i="130"/>
  <c r="C83" i="130"/>
  <c r="C70" i="130"/>
  <c r="C66" i="130"/>
  <c r="C55" i="130"/>
  <c r="C49" i="130"/>
  <c r="C42" i="130"/>
  <c r="C37" i="130" s="1"/>
  <c r="C29" i="130"/>
  <c r="C22" i="130"/>
  <c r="C14" i="130"/>
  <c r="C8" i="130" s="1"/>
  <c r="C147" i="129"/>
  <c r="C141" i="129"/>
  <c r="C134" i="129"/>
  <c r="C130" i="129"/>
  <c r="C115" i="129"/>
  <c r="C94" i="129"/>
  <c r="C83" i="129"/>
  <c r="C78" i="129"/>
  <c r="C75" i="129"/>
  <c r="C70" i="129"/>
  <c r="C66" i="129"/>
  <c r="C60" i="129"/>
  <c r="C55" i="129"/>
  <c r="C49" i="129"/>
  <c r="C37" i="129"/>
  <c r="C29" i="129"/>
  <c r="C22" i="129"/>
  <c r="C20" i="129"/>
  <c r="C15" i="129" s="1"/>
  <c r="C8" i="129"/>
  <c r="C129" i="129" l="1"/>
  <c r="C94" i="130"/>
  <c r="C129" i="130" s="1"/>
  <c r="C155" i="129"/>
  <c r="C155" i="130"/>
  <c r="C90" i="130"/>
  <c r="C90" i="129"/>
  <c r="C65" i="129"/>
  <c r="C156" i="130" l="1"/>
  <c r="C156" i="129"/>
  <c r="C91" i="129"/>
  <c r="C42" i="125" l="1"/>
  <c r="C83" i="3" l="1"/>
  <c r="C78" i="3"/>
  <c r="C75" i="3"/>
  <c r="C70" i="3"/>
  <c r="C66" i="3"/>
  <c r="C60" i="3"/>
  <c r="C49" i="3"/>
  <c r="C37" i="3"/>
  <c r="C22" i="3"/>
  <c r="C20" i="3"/>
  <c r="C20" i="130" s="1"/>
  <c r="C15" i="130" s="1"/>
  <c r="C65" i="130" s="1"/>
  <c r="C91" i="130" s="1"/>
  <c r="C8" i="3"/>
  <c r="C1" i="3"/>
  <c r="C15" i="3" l="1"/>
  <c r="C29" i="3"/>
  <c r="C90" i="3"/>
  <c r="C42" i="87"/>
  <c r="C11" i="87"/>
  <c r="C36" i="87"/>
  <c r="C45" i="119" l="1"/>
  <c r="C39" i="119"/>
  <c r="C14" i="119"/>
  <c r="C13" i="119"/>
  <c r="E28" i="73"/>
  <c r="C23" i="73"/>
  <c r="C144" i="116"/>
  <c r="C116" i="116"/>
  <c r="C115" i="116" s="1"/>
  <c r="C78" i="116"/>
  <c r="C42" i="116"/>
  <c r="C36" i="116"/>
  <c r="C11" i="116"/>
  <c r="C52" i="1" l="1"/>
  <c r="C11" i="73" s="1"/>
  <c r="C55" i="3" l="1"/>
  <c r="C65" i="3" s="1"/>
  <c r="C91" i="3" s="1"/>
  <c r="C58" i="119"/>
  <c r="C1" i="105" l="1"/>
  <c r="A23" i="89" l="1"/>
  <c r="C1" i="125"/>
  <c r="C1" i="119"/>
  <c r="A1" i="78"/>
  <c r="F1" i="61"/>
  <c r="F1" i="73"/>
  <c r="C12" i="66" l="1"/>
  <c r="D12" i="66"/>
  <c r="E12" i="66"/>
  <c r="F12" i="66"/>
  <c r="D16" i="66"/>
  <c r="C133" i="87"/>
  <c r="C78" i="87"/>
  <c r="C73" i="87"/>
  <c r="C40" i="87"/>
  <c r="C39" i="87"/>
  <c r="C38" i="87"/>
  <c r="C30" i="87"/>
  <c r="C27" i="87" s="1"/>
  <c r="C31" i="87"/>
  <c r="C17" i="87"/>
  <c r="C10" i="87"/>
  <c r="C9" i="87"/>
  <c r="C8" i="87"/>
  <c r="C7" i="87"/>
  <c r="C6" i="87"/>
  <c r="C12" i="119"/>
  <c r="C76" i="119"/>
  <c r="C43" i="119"/>
  <c r="C42" i="119"/>
  <c r="C41" i="119"/>
  <c r="C34" i="119"/>
  <c r="C33" i="119"/>
  <c r="C30" i="119" s="1"/>
  <c r="C20" i="119"/>
  <c r="C11" i="119"/>
  <c r="C10" i="119"/>
  <c r="C9" i="119"/>
  <c r="C73" i="116" l="1"/>
  <c r="C40" i="116"/>
  <c r="C39" i="116"/>
  <c r="C38" i="116"/>
  <c r="C31" i="116"/>
  <c r="C30" i="116"/>
  <c r="C17" i="116"/>
  <c r="C10" i="116"/>
  <c r="C9" i="116"/>
  <c r="C8" i="116"/>
  <c r="C7" i="116"/>
  <c r="C6" i="116"/>
  <c r="C81" i="125"/>
  <c r="C45" i="125"/>
  <c r="C76" i="125" l="1"/>
  <c r="C95" i="125"/>
  <c r="C96" i="125"/>
  <c r="C99" i="119" l="1"/>
  <c r="C96" i="119"/>
  <c r="C97" i="125" l="1"/>
  <c r="C98" i="119"/>
  <c r="E7" i="73"/>
  <c r="C95" i="87"/>
  <c r="C96" i="116"/>
  <c r="E10" i="73"/>
  <c r="C98" i="87"/>
  <c r="C99" i="116"/>
  <c r="C144" i="119" l="1"/>
  <c r="C95" i="119"/>
  <c r="C97" i="87"/>
  <c r="E9" i="73"/>
  <c r="C98" i="116"/>
  <c r="E8" i="73"/>
  <c r="C96" i="87"/>
  <c r="C130" i="87"/>
  <c r="C135" i="87"/>
  <c r="E6" i="73" l="1"/>
  <c r="E18" i="73" s="1"/>
  <c r="C94" i="87"/>
  <c r="C93" i="87" s="1"/>
  <c r="C95" i="116"/>
  <c r="C94" i="116" s="1"/>
  <c r="O18" i="24"/>
  <c r="D18" i="24" s="1"/>
  <c r="C147" i="119"/>
  <c r="C141" i="119"/>
  <c r="C134" i="119"/>
  <c r="C130" i="119"/>
  <c r="C115" i="119"/>
  <c r="C94" i="119"/>
  <c r="C83" i="119"/>
  <c r="C78" i="119"/>
  <c r="C75" i="119"/>
  <c r="C70" i="119"/>
  <c r="C66" i="119"/>
  <c r="C60" i="119"/>
  <c r="C55" i="119"/>
  <c r="C49" i="119"/>
  <c r="C37" i="119"/>
  <c r="C29" i="119"/>
  <c r="C22" i="119"/>
  <c r="C15" i="119"/>
  <c r="C8" i="119"/>
  <c r="D9" i="128"/>
  <c r="E9" i="128" s="1"/>
  <c r="D33" i="128"/>
  <c r="E33" i="128" s="1"/>
  <c r="D32" i="128"/>
  <c r="E32" i="128" s="1"/>
  <c r="I14" i="66"/>
  <c r="I15" i="66"/>
  <c r="C11" i="128"/>
  <c r="C12" i="128"/>
  <c r="E12" i="128" s="1"/>
  <c r="C13" i="128"/>
  <c r="C14" i="128"/>
  <c r="D14" i="128" s="1"/>
  <c r="E14" i="128" s="1"/>
  <c r="C15" i="128"/>
  <c r="D15" i="128" s="1"/>
  <c r="E15" i="128" s="1"/>
  <c r="C16" i="128"/>
  <c r="C127" i="125"/>
  <c r="C121" i="125"/>
  <c r="C114" i="125"/>
  <c r="C110" i="125"/>
  <c r="C103" i="125"/>
  <c r="C94" i="125"/>
  <c r="C83" i="125"/>
  <c r="C78" i="125"/>
  <c r="C75" i="125"/>
  <c r="C70" i="125"/>
  <c r="C66" i="125"/>
  <c r="C60" i="125"/>
  <c r="C55" i="125"/>
  <c r="C49" i="125"/>
  <c r="C37" i="125"/>
  <c r="C30" i="125"/>
  <c r="C29" i="125" s="1"/>
  <c r="C22" i="125"/>
  <c r="C15" i="125"/>
  <c r="C8" i="125"/>
  <c r="F11" i="64"/>
  <c r="C147" i="116"/>
  <c r="C141" i="116"/>
  <c r="C134" i="116"/>
  <c r="C130" i="116"/>
  <c r="C80" i="116"/>
  <c r="C75" i="116"/>
  <c r="C72" i="116"/>
  <c r="C67" i="116"/>
  <c r="C63" i="116"/>
  <c r="C57" i="116"/>
  <c r="C52" i="116"/>
  <c r="C46" i="116"/>
  <c r="C34" i="116"/>
  <c r="C27" i="116"/>
  <c r="C26" i="116" s="1"/>
  <c r="C19" i="116"/>
  <c r="C12" i="116"/>
  <c r="C5" i="116"/>
  <c r="C3" i="116"/>
  <c r="C92" i="116" s="1"/>
  <c r="C19" i="87"/>
  <c r="C123" i="87"/>
  <c r="C119" i="87"/>
  <c r="C108" i="87"/>
  <c r="C72" i="87"/>
  <c r="C67" i="87"/>
  <c r="C63" i="87"/>
  <c r="C57" i="87"/>
  <c r="C52" i="87"/>
  <c r="C20" i="128" s="1"/>
  <c r="D20" i="128" s="1"/>
  <c r="E20" i="128" s="1"/>
  <c r="C46" i="87"/>
  <c r="C34" i="87"/>
  <c r="C18" i="128" s="1"/>
  <c r="D18" i="128" s="1"/>
  <c r="E18" i="128" s="1"/>
  <c r="C26" i="87"/>
  <c r="C10" i="128" s="1"/>
  <c r="D10" i="128" s="1"/>
  <c r="E10" i="128" s="1"/>
  <c r="C12" i="87"/>
  <c r="C5" i="87"/>
  <c r="C79" i="87"/>
  <c r="C75" i="87" s="1"/>
  <c r="C1" i="126"/>
  <c r="C3" i="1"/>
  <c r="C3" i="87" s="1"/>
  <c r="C91" i="87" s="1"/>
  <c r="D13" i="128"/>
  <c r="O20" i="24"/>
  <c r="D20" i="24" s="1"/>
  <c r="O19" i="24"/>
  <c r="D19" i="24" s="1"/>
  <c r="O17" i="24"/>
  <c r="D17" i="24" s="1"/>
  <c r="O16" i="24"/>
  <c r="D16" i="24" s="1"/>
  <c r="O22" i="24"/>
  <c r="E22" i="24" s="1"/>
  <c r="O21" i="24"/>
  <c r="E21" i="24" s="1"/>
  <c r="O24" i="24"/>
  <c r="D11" i="128"/>
  <c r="E11" i="128" s="1"/>
  <c r="C94" i="105"/>
  <c r="C103" i="105"/>
  <c r="C110" i="105"/>
  <c r="C114" i="105"/>
  <c r="C121" i="105"/>
  <c r="C127" i="105"/>
  <c r="C8" i="105"/>
  <c r="C15" i="105"/>
  <c r="C22" i="105"/>
  <c r="C30" i="105"/>
  <c r="C29" i="105" s="1"/>
  <c r="C37" i="105"/>
  <c r="C49" i="105"/>
  <c r="C55" i="105"/>
  <c r="C60" i="105"/>
  <c r="C66" i="105"/>
  <c r="C70" i="105"/>
  <c r="C75" i="105"/>
  <c r="C78" i="105"/>
  <c r="C83" i="105"/>
  <c r="C142" i="1"/>
  <c r="C146" i="121"/>
  <c r="C140" i="121"/>
  <c r="C147" i="120"/>
  <c r="C141" i="120"/>
  <c r="C141" i="3"/>
  <c r="E5" i="128"/>
  <c r="E28" i="128" s="1"/>
  <c r="C5" i="128"/>
  <c r="C28" i="128" s="1"/>
  <c r="D5" i="128"/>
  <c r="D28" i="128" s="1"/>
  <c r="C51" i="127"/>
  <c r="C45" i="127"/>
  <c r="C57" i="127" s="1"/>
  <c r="C51" i="126"/>
  <c r="C57" i="126" s="1"/>
  <c r="C45" i="126"/>
  <c r="C52" i="124"/>
  <c r="C46" i="124"/>
  <c r="C52" i="123"/>
  <c r="C46" i="123"/>
  <c r="C52" i="122"/>
  <c r="C46" i="122"/>
  <c r="C1" i="127"/>
  <c r="C37" i="127"/>
  <c r="C30" i="127"/>
  <c r="C26" i="127"/>
  <c r="C20" i="127"/>
  <c r="C8" i="127"/>
  <c r="C37" i="126"/>
  <c r="C30" i="126"/>
  <c r="C26" i="126"/>
  <c r="C20" i="126"/>
  <c r="C8" i="126"/>
  <c r="C1" i="124"/>
  <c r="C1" i="123"/>
  <c r="C1" i="122"/>
  <c r="C38" i="124"/>
  <c r="C31" i="124"/>
  <c r="C26" i="124"/>
  <c r="C20" i="124"/>
  <c r="C8" i="124"/>
  <c r="C38" i="123"/>
  <c r="C31" i="123"/>
  <c r="C26" i="123"/>
  <c r="C20" i="123"/>
  <c r="C8" i="123"/>
  <c r="C38" i="122"/>
  <c r="C31" i="122"/>
  <c r="C26" i="122"/>
  <c r="C20" i="122"/>
  <c r="C8" i="122"/>
  <c r="C1" i="120"/>
  <c r="C1" i="121"/>
  <c r="C133" i="121"/>
  <c r="C129" i="121"/>
  <c r="C114" i="121"/>
  <c r="C93" i="121"/>
  <c r="C82" i="121"/>
  <c r="C78" i="121"/>
  <c r="C75" i="121"/>
  <c r="C70" i="121"/>
  <c r="C66" i="121"/>
  <c r="C60" i="121"/>
  <c r="C55" i="121"/>
  <c r="C49" i="121"/>
  <c r="C37" i="121"/>
  <c r="C30" i="121"/>
  <c r="C29" i="121" s="1"/>
  <c r="C22" i="121"/>
  <c r="C15" i="121"/>
  <c r="C8" i="121"/>
  <c r="C134" i="120"/>
  <c r="C130" i="120"/>
  <c r="C115" i="120"/>
  <c r="C94" i="120"/>
  <c r="C129" i="120" s="1"/>
  <c r="C83" i="120"/>
  <c r="C78" i="120"/>
  <c r="C75" i="120"/>
  <c r="C70" i="120"/>
  <c r="C66" i="120"/>
  <c r="C60" i="120"/>
  <c r="C55" i="120"/>
  <c r="C49" i="120"/>
  <c r="C37" i="120"/>
  <c r="C30" i="120"/>
  <c r="C29" i="120" s="1"/>
  <c r="C22" i="120"/>
  <c r="C15" i="120"/>
  <c r="C8" i="120"/>
  <c r="C145" i="118"/>
  <c r="C140" i="118"/>
  <c r="C133" i="118"/>
  <c r="C129" i="118"/>
  <c r="C114" i="118"/>
  <c r="C93" i="118"/>
  <c r="C79" i="118"/>
  <c r="C75" i="118"/>
  <c r="C72" i="118"/>
  <c r="C67" i="118"/>
  <c r="C63" i="118"/>
  <c r="C57" i="118"/>
  <c r="C52" i="118"/>
  <c r="C46" i="118"/>
  <c r="C34" i="118"/>
  <c r="C27" i="118"/>
  <c r="C26" i="118" s="1"/>
  <c r="C19" i="118"/>
  <c r="C12" i="118"/>
  <c r="C5" i="118"/>
  <c r="C3" i="118"/>
  <c r="C91" i="118" s="1"/>
  <c r="C146" i="117"/>
  <c r="C141" i="117"/>
  <c r="C134" i="117"/>
  <c r="C130" i="117"/>
  <c r="C115" i="117"/>
  <c r="C94" i="117"/>
  <c r="C80" i="117"/>
  <c r="C75" i="117"/>
  <c r="C72" i="117"/>
  <c r="C67" i="117"/>
  <c r="C63" i="117"/>
  <c r="C57" i="117"/>
  <c r="C52" i="117"/>
  <c r="C46" i="117"/>
  <c r="C34" i="117"/>
  <c r="C27" i="117"/>
  <c r="C26" i="117" s="1"/>
  <c r="C19" i="117"/>
  <c r="C12" i="117"/>
  <c r="C5" i="117"/>
  <c r="C3" i="117"/>
  <c r="C92" i="117" s="1"/>
  <c r="C26" i="79"/>
  <c r="C147" i="3"/>
  <c r="C134" i="3"/>
  <c r="F3" i="64"/>
  <c r="E29" i="73"/>
  <c r="C148" i="1"/>
  <c r="C135" i="1"/>
  <c r="C27" i="1"/>
  <c r="A1" i="70"/>
  <c r="A1" i="24"/>
  <c r="H4" i="66"/>
  <c r="G4" i="66"/>
  <c r="F4" i="66"/>
  <c r="E4" i="66"/>
  <c r="D3" i="66"/>
  <c r="C1" i="79"/>
  <c r="A47" i="71"/>
  <c r="D4" i="71"/>
  <c r="D14" i="71" s="1"/>
  <c r="D27" i="71" s="1"/>
  <c r="D37" i="71" s="1"/>
  <c r="C4" i="71"/>
  <c r="C14" i="71" s="1"/>
  <c r="C27" i="71" s="1"/>
  <c r="C37" i="71" s="1"/>
  <c r="B4" i="71"/>
  <c r="B14" i="71" s="1"/>
  <c r="B27" i="71" s="1"/>
  <c r="B37" i="71" s="1"/>
  <c r="F3" i="63"/>
  <c r="D3" i="63"/>
  <c r="D3" i="64" s="1"/>
  <c r="C4" i="62"/>
  <c r="D4" i="62" s="1"/>
  <c r="E4" i="62" s="1"/>
  <c r="A12" i="75"/>
  <c r="A11" i="76" s="1"/>
  <c r="A4" i="76"/>
  <c r="H18" i="66"/>
  <c r="G18" i="66"/>
  <c r="F18" i="66"/>
  <c r="E18" i="66"/>
  <c r="D18" i="66"/>
  <c r="H16" i="66"/>
  <c r="G16" i="66"/>
  <c r="I16" i="66" s="1"/>
  <c r="H12" i="66"/>
  <c r="G12" i="66"/>
  <c r="I12" i="66" s="1"/>
  <c r="H9" i="66"/>
  <c r="G9" i="66"/>
  <c r="F9" i="66"/>
  <c r="E9" i="66"/>
  <c r="E20" i="66" s="1"/>
  <c r="D9" i="66"/>
  <c r="H6" i="66"/>
  <c r="G6" i="66"/>
  <c r="F6" i="66"/>
  <c r="E6" i="66"/>
  <c r="D6" i="66"/>
  <c r="D30" i="88"/>
  <c r="C30" i="88"/>
  <c r="C52" i="79"/>
  <c r="C38" i="79"/>
  <c r="C31" i="79"/>
  <c r="C20" i="79"/>
  <c r="C37" i="79" s="1"/>
  <c r="C42" i="79" s="1"/>
  <c r="C130" i="3"/>
  <c r="C115" i="3"/>
  <c r="E17" i="61"/>
  <c r="C19" i="61" s="1"/>
  <c r="C18" i="61" s="1"/>
  <c r="C20" i="73" s="1"/>
  <c r="C19" i="73" s="1"/>
  <c r="C29" i="73" s="1"/>
  <c r="C17" i="61"/>
  <c r="C131" i="1"/>
  <c r="C80" i="1"/>
  <c r="C75" i="1"/>
  <c r="C72" i="1"/>
  <c r="C67" i="1"/>
  <c r="C63" i="1"/>
  <c r="C57" i="1"/>
  <c r="O12" i="24" s="1"/>
  <c r="I12" i="24" s="1"/>
  <c r="O11" i="24"/>
  <c r="C46" i="1"/>
  <c r="O10" i="24" s="1"/>
  <c r="C34" i="1"/>
  <c r="C19" i="1"/>
  <c r="O7" i="24"/>
  <c r="C7" i="24" s="1"/>
  <c r="C12" i="1"/>
  <c r="C5" i="1"/>
  <c r="C6" i="73" s="1"/>
  <c r="E30" i="61"/>
  <c r="C30" i="61"/>
  <c r="C24" i="61"/>
  <c r="C24" i="73"/>
  <c r="C46" i="79"/>
  <c r="C58" i="79" s="1"/>
  <c r="C8" i="79"/>
  <c r="E19" i="89"/>
  <c r="F19" i="89"/>
  <c r="D19" i="89"/>
  <c r="C19" i="89"/>
  <c r="G18" i="89"/>
  <c r="G17" i="89"/>
  <c r="G16" i="89"/>
  <c r="G15" i="89"/>
  <c r="G14" i="89"/>
  <c r="G13" i="89"/>
  <c r="C8" i="78"/>
  <c r="C11" i="62"/>
  <c r="D11" i="62"/>
  <c r="E11" i="62"/>
  <c r="F8" i="62"/>
  <c r="F9" i="62"/>
  <c r="F10" i="62"/>
  <c r="F7" i="62"/>
  <c r="F6" i="62"/>
  <c r="I19" i="66"/>
  <c r="B35" i="71"/>
  <c r="E28" i="71"/>
  <c r="E30" i="71"/>
  <c r="E31" i="71"/>
  <c r="E32" i="71"/>
  <c r="E33" i="71"/>
  <c r="E34" i="71"/>
  <c r="D35" i="71"/>
  <c r="C35" i="71"/>
  <c r="E5" i="71"/>
  <c r="E7" i="71"/>
  <c r="E8" i="71"/>
  <c r="E9" i="71"/>
  <c r="E10" i="71"/>
  <c r="E11" i="71"/>
  <c r="D12" i="71"/>
  <c r="C12" i="71"/>
  <c r="B12" i="71"/>
  <c r="E6" i="71"/>
  <c r="E15" i="71"/>
  <c r="E16" i="71"/>
  <c r="E17" i="71"/>
  <c r="E18" i="71"/>
  <c r="E19" i="71"/>
  <c r="E20" i="71"/>
  <c r="E21" i="71"/>
  <c r="B22" i="71"/>
  <c r="C22" i="71"/>
  <c r="D22" i="71"/>
  <c r="E29" i="71"/>
  <c r="E38" i="71"/>
  <c r="E39" i="71"/>
  <c r="E40" i="71"/>
  <c r="E41" i="71"/>
  <c r="E42" i="71"/>
  <c r="E43" i="71"/>
  <c r="E44" i="71"/>
  <c r="B45" i="71"/>
  <c r="C45" i="71"/>
  <c r="D45" i="71"/>
  <c r="D52" i="71"/>
  <c r="D39" i="70"/>
  <c r="I7" i="66"/>
  <c r="I8" i="66"/>
  <c r="I10" i="66"/>
  <c r="I11" i="66"/>
  <c r="I13" i="66"/>
  <c r="I17" i="66"/>
  <c r="F5" i="64"/>
  <c r="F6" i="64"/>
  <c r="F7" i="64"/>
  <c r="F8" i="64"/>
  <c r="F9" i="64"/>
  <c r="F10" i="64"/>
  <c r="F12" i="64"/>
  <c r="F13" i="64"/>
  <c r="F14" i="64"/>
  <c r="F15" i="64"/>
  <c r="F16" i="64"/>
  <c r="F17" i="64"/>
  <c r="F18" i="64"/>
  <c r="F19" i="64"/>
  <c r="F20" i="64"/>
  <c r="F21" i="64"/>
  <c r="F22" i="64"/>
  <c r="F23" i="64"/>
  <c r="B24" i="64"/>
  <c r="D24" i="64"/>
  <c r="E24" i="64"/>
  <c r="F6" i="63"/>
  <c r="F7" i="63"/>
  <c r="F8" i="63"/>
  <c r="F9" i="63"/>
  <c r="F10" i="63"/>
  <c r="F11" i="63"/>
  <c r="F12" i="63"/>
  <c r="F13" i="63"/>
  <c r="F14" i="63"/>
  <c r="F15" i="63"/>
  <c r="F16" i="63"/>
  <c r="F17" i="63"/>
  <c r="F18" i="63"/>
  <c r="F19" i="63"/>
  <c r="F20" i="63"/>
  <c r="F21" i="63"/>
  <c r="F22" i="63"/>
  <c r="B23" i="63"/>
  <c r="D23" i="63"/>
  <c r="E23" i="63"/>
  <c r="C135" i="125" l="1"/>
  <c r="C129" i="117"/>
  <c r="C153" i="118"/>
  <c r="C89" i="121"/>
  <c r="C128" i="121"/>
  <c r="I6" i="66"/>
  <c r="F20" i="66"/>
  <c r="I18" i="66"/>
  <c r="C87" i="117"/>
  <c r="C154" i="117"/>
  <c r="C90" i="120"/>
  <c r="C155" i="120"/>
  <c r="C58" i="123"/>
  <c r="E45" i="71"/>
  <c r="F11" i="62"/>
  <c r="C128" i="118"/>
  <c r="C36" i="126"/>
  <c r="C41" i="126" s="1"/>
  <c r="C58" i="122"/>
  <c r="C93" i="1"/>
  <c r="E3" i="63"/>
  <c r="E3" i="64" s="1"/>
  <c r="C4" i="73"/>
  <c r="E4" i="61" s="1"/>
  <c r="C3" i="77"/>
  <c r="E30" i="73"/>
  <c r="C138" i="87"/>
  <c r="E17" i="24"/>
  <c r="E32" i="61"/>
  <c r="C129" i="119"/>
  <c r="J17" i="24"/>
  <c r="F17" i="24"/>
  <c r="L17" i="24"/>
  <c r="L11" i="24"/>
  <c r="H11" i="24"/>
  <c r="D11" i="24"/>
  <c r="M11" i="24"/>
  <c r="K11" i="24"/>
  <c r="G11" i="24"/>
  <c r="C11" i="24"/>
  <c r="I11" i="24"/>
  <c r="N11" i="24"/>
  <c r="J11" i="24"/>
  <c r="F11" i="24"/>
  <c r="E11" i="24"/>
  <c r="M19" i="24"/>
  <c r="E19" i="24"/>
  <c r="I19" i="24"/>
  <c r="C154" i="118"/>
  <c r="C26" i="1"/>
  <c r="C62" i="1" s="1"/>
  <c r="C11" i="77"/>
  <c r="E35" i="71"/>
  <c r="C155" i="117"/>
  <c r="C156" i="120"/>
  <c r="C37" i="122"/>
  <c r="C42" i="122" s="1"/>
  <c r="C37" i="124"/>
  <c r="C42" i="124" s="1"/>
  <c r="C65" i="125"/>
  <c r="O5" i="24"/>
  <c r="I5" i="24" s="1"/>
  <c r="C7" i="128"/>
  <c r="D7" i="128" s="1"/>
  <c r="O9" i="24"/>
  <c r="M9" i="24" s="1"/>
  <c r="C10" i="73"/>
  <c r="H20" i="66"/>
  <c r="C86" i="118"/>
  <c r="C159" i="118" s="1"/>
  <c r="C65" i="121"/>
  <c r="C90" i="121" s="1"/>
  <c r="C36" i="127"/>
  <c r="C41" i="127" s="1"/>
  <c r="C135" i="105"/>
  <c r="C62" i="118"/>
  <c r="O6" i="24"/>
  <c r="C6" i="24" s="1"/>
  <c r="C8" i="128"/>
  <c r="D8" i="128" s="1"/>
  <c r="E8" i="128" s="1"/>
  <c r="C7" i="73"/>
  <c r="D20" i="66"/>
  <c r="C62" i="117"/>
  <c r="C159" i="117" s="1"/>
  <c r="C65" i="120"/>
  <c r="C91" i="120" s="1"/>
  <c r="C154" i="121"/>
  <c r="C155" i="121" s="1"/>
  <c r="C37" i="123"/>
  <c r="C42" i="123" s="1"/>
  <c r="F20" i="24"/>
  <c r="N19" i="24"/>
  <c r="F19" i="24"/>
  <c r="G19" i="24"/>
  <c r="K19" i="24"/>
  <c r="C19" i="24"/>
  <c r="J19" i="24"/>
  <c r="H19" i="24"/>
  <c r="L19" i="24"/>
  <c r="D31" i="128"/>
  <c r="I9" i="66"/>
  <c r="I20" i="66" s="1"/>
  <c r="C118" i="87"/>
  <c r="C62" i="87"/>
  <c r="G19" i="89"/>
  <c r="C109" i="125"/>
  <c r="C136" i="125" s="1"/>
  <c r="C90" i="125"/>
  <c r="C109" i="105"/>
  <c r="C90" i="105"/>
  <c r="C65" i="105"/>
  <c r="C155" i="119"/>
  <c r="C155" i="3"/>
  <c r="C129" i="3"/>
  <c r="E22" i="71"/>
  <c r="E12" i="71"/>
  <c r="F23" i="63"/>
  <c r="E31" i="61"/>
  <c r="D15" i="76" s="1"/>
  <c r="C32" i="61"/>
  <c r="D13" i="76"/>
  <c r="C129" i="116"/>
  <c r="C62" i="116"/>
  <c r="N20" i="24"/>
  <c r="H17" i="24"/>
  <c r="M17" i="24"/>
  <c r="I16" i="24"/>
  <c r="I17" i="24"/>
  <c r="N17" i="24"/>
  <c r="H18" i="24"/>
  <c r="K16" i="24"/>
  <c r="H20" i="24"/>
  <c r="E16" i="24"/>
  <c r="M16" i="24"/>
  <c r="J20" i="24"/>
  <c r="G16" i="24"/>
  <c r="C16" i="24"/>
  <c r="L20" i="24"/>
  <c r="L18" i="24"/>
  <c r="C156" i="1"/>
  <c r="B14" i="76" s="1"/>
  <c r="E20" i="24"/>
  <c r="I20" i="24"/>
  <c r="M20" i="24"/>
  <c r="G20" i="24"/>
  <c r="K20" i="24"/>
  <c r="C20" i="24"/>
  <c r="E18" i="24"/>
  <c r="I18" i="24"/>
  <c r="M18" i="24"/>
  <c r="F18" i="24"/>
  <c r="J18" i="24"/>
  <c r="N18" i="24"/>
  <c r="G18" i="24"/>
  <c r="K18" i="24"/>
  <c r="C18" i="24"/>
  <c r="D25" i="24"/>
  <c r="G17" i="24"/>
  <c r="K17" i="24"/>
  <c r="C17" i="24"/>
  <c r="H16" i="24"/>
  <c r="L16" i="24"/>
  <c r="F16" i="24"/>
  <c r="J16" i="24"/>
  <c r="N16" i="24"/>
  <c r="C87" i="1"/>
  <c r="C33" i="61"/>
  <c r="C31" i="61"/>
  <c r="C88" i="117"/>
  <c r="C87" i="118"/>
  <c r="C158" i="118"/>
  <c r="C86" i="87"/>
  <c r="C13" i="24" s="1"/>
  <c r="O13" i="24" s="1"/>
  <c r="C87" i="116"/>
  <c r="D14" i="76"/>
  <c r="D7" i="76"/>
  <c r="C4" i="61"/>
  <c r="F24" i="64"/>
  <c r="G20" i="66"/>
  <c r="C58" i="124"/>
  <c r="C155" i="116"/>
  <c r="O25" i="24"/>
  <c r="C65" i="119"/>
  <c r="C90" i="119"/>
  <c r="E31" i="128"/>
  <c r="C130" i="1" l="1"/>
  <c r="B13" i="76" s="1"/>
  <c r="E13" i="76" s="1"/>
  <c r="E33" i="61"/>
  <c r="C160" i="117"/>
  <c r="C139" i="87"/>
  <c r="E4" i="73"/>
  <c r="J6" i="24"/>
  <c r="D22" i="128"/>
  <c r="N6" i="24"/>
  <c r="E6" i="24"/>
  <c r="H6" i="24"/>
  <c r="F6" i="24"/>
  <c r="C156" i="119"/>
  <c r="I9" i="24"/>
  <c r="N25" i="24"/>
  <c r="I6" i="24"/>
  <c r="L6" i="24"/>
  <c r="G6" i="24"/>
  <c r="K6" i="24"/>
  <c r="J9" i="24"/>
  <c r="G9" i="24"/>
  <c r="H9" i="24"/>
  <c r="N9" i="24"/>
  <c r="K9" i="24"/>
  <c r="L9" i="24"/>
  <c r="F9" i="24"/>
  <c r="E9" i="24"/>
  <c r="H5" i="24"/>
  <c r="L5" i="24"/>
  <c r="M5" i="24"/>
  <c r="K5" i="24"/>
  <c r="C22" i="128"/>
  <c r="N5" i="24"/>
  <c r="E5" i="24"/>
  <c r="O8" i="24"/>
  <c r="C9" i="73"/>
  <c r="C18" i="73" s="1"/>
  <c r="G5" i="24"/>
  <c r="J5" i="24"/>
  <c r="C5" i="24"/>
  <c r="B6" i="76"/>
  <c r="M6" i="24"/>
  <c r="D6" i="24"/>
  <c r="C9" i="24"/>
  <c r="D9" i="24"/>
  <c r="C91" i="125"/>
  <c r="B7" i="76"/>
  <c r="E7" i="76" s="1"/>
  <c r="C23" i="128"/>
  <c r="D23" i="128" s="1"/>
  <c r="E23" i="128" s="1"/>
  <c r="C87" i="87"/>
  <c r="C164" i="116"/>
  <c r="D5" i="24"/>
  <c r="F5" i="24"/>
  <c r="C136" i="105"/>
  <c r="C156" i="116"/>
  <c r="E7" i="128"/>
  <c r="E22" i="128" s="1"/>
  <c r="C91" i="105"/>
  <c r="C91" i="119"/>
  <c r="C156" i="3"/>
  <c r="C88" i="116"/>
  <c r="I25" i="24"/>
  <c r="H25" i="24"/>
  <c r="E14" i="76"/>
  <c r="M25" i="24"/>
  <c r="L25" i="24"/>
  <c r="C165" i="1"/>
  <c r="C25" i="24"/>
  <c r="F25" i="24"/>
  <c r="G25" i="24"/>
  <c r="C157" i="1"/>
  <c r="B15" i="76" s="1"/>
  <c r="E15" i="76" s="1"/>
  <c r="E25" i="24"/>
  <c r="J25" i="24"/>
  <c r="K25" i="24"/>
  <c r="C165" i="116"/>
  <c r="I14" i="24" l="1"/>
  <c r="I26" i="24" s="1"/>
  <c r="M14" i="24"/>
  <c r="M26" i="24" s="1"/>
  <c r="H14" i="24"/>
  <c r="H26" i="24" s="1"/>
  <c r="G14" i="24"/>
  <c r="G26" i="24" s="1"/>
  <c r="F14" i="24"/>
  <c r="F26" i="24" s="1"/>
  <c r="J14" i="24"/>
  <c r="J26" i="24" s="1"/>
  <c r="L14" i="24"/>
  <c r="L26" i="24" s="1"/>
  <c r="N14" i="24"/>
  <c r="N26" i="24" s="1"/>
  <c r="E24" i="128"/>
  <c r="E30" i="128" s="1"/>
  <c r="E35" i="128" s="1"/>
  <c r="E37" i="128" s="1"/>
  <c r="C88" i="1"/>
  <c r="B8" i="76" s="1"/>
  <c r="C164" i="1"/>
  <c r="E31" i="73"/>
  <c r="D6" i="76"/>
  <c r="E6" i="76" s="1"/>
  <c r="C30" i="73"/>
  <c r="D8" i="76" s="1"/>
  <c r="C31" i="73"/>
  <c r="D14" i="24"/>
  <c r="D26" i="24" s="1"/>
  <c r="D24" i="128"/>
  <c r="D30" i="128" s="1"/>
  <c r="D35" i="128" s="1"/>
  <c r="D37" i="128" s="1"/>
  <c r="C14" i="24"/>
  <c r="C26" i="24" s="1"/>
  <c r="E8" i="24"/>
  <c r="O14" i="24"/>
  <c r="O26" i="24" s="1"/>
  <c r="C24" i="128"/>
  <c r="C30" i="128" s="1"/>
  <c r="C35" i="128" s="1"/>
  <c r="C37" i="128" s="1"/>
  <c r="E8" i="76" l="1"/>
  <c r="K8" i="24"/>
  <c r="K14" i="24" s="1"/>
  <c r="K26" i="24" s="1"/>
  <c r="E14" i="24"/>
  <c r="E26" i="24" s="1"/>
</calcChain>
</file>

<file path=xl/sharedStrings.xml><?xml version="1.0" encoding="utf-8"?>
<sst xmlns="http://schemas.openxmlformats.org/spreadsheetml/2006/main" count="5290" uniqueCount="669">
  <si>
    <t>Beruházási (felhalmozási) kiadások előirányzata beruházásonként</t>
  </si>
  <si>
    <t>Felújítási kiadások előirányzata felújításonként</t>
  </si>
  <si>
    <t>Vállalkozási maradvány igénybevétele</t>
  </si>
  <si>
    <t>Adatszolgáltatás 
az elismert tartozásállományról</t>
  </si>
  <si>
    <t>Többéves kihatással járó döntések számszerűsítése évenkénti bontásban és összesítve célok szerint</t>
  </si>
  <si>
    <t>Működési célú finanszírozási kiadások
(hiteltörlesztés, értékpapír vásárlás, stb.)</t>
  </si>
  <si>
    <t>Felhalmozási célú finanszírozási kiadások
(hiteltörlesztés, értékpapír vásárlás, stb.)</t>
  </si>
  <si>
    <t>Az önkormányzat által adott közvetett támogatások
(kedvezmények)</t>
  </si>
  <si>
    <t>Eszközök hasznosítása utáni kedvezmény, mentesség</t>
  </si>
  <si>
    <t>Helyiségek hasznosítása utáni kedvezmény, mentesség</t>
  </si>
  <si>
    <t>Felhalmozási bevételek</t>
  </si>
  <si>
    <t>Finanszírozási bevételek</t>
  </si>
  <si>
    <t xml:space="preserve"> Egyéb működési célú kiadások</t>
  </si>
  <si>
    <t>Finanszírozási kiadások</t>
  </si>
  <si>
    <t>Támogatás összge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</si>
  <si>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</si>
  <si>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</si>
  <si>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</si>
  <si>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</si>
  <si>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</si>
  <si>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</si>
  <si>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</si>
  <si>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</si>
  <si>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</si>
  <si>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</si>
  <si>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</si>
  <si>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</si>
  <si>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</si>
  <si>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</si>
  <si>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</si>
  <si>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</si>
  <si>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</si>
  <si>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</si>
  <si>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</si>
  <si>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</si>
  <si>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</si>
  <si>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</si>
  <si>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</si>
  <si>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</si>
  <si>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</si>
  <si>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</si>
  <si>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</si>
  <si>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</si>
  <si>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</si>
  <si>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</si>
  <si>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</si>
  <si>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</si>
  <si>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K I A D Á S O K</t>
  </si>
  <si>
    <t>Kiadási jogcímek</t>
  </si>
  <si>
    <t>Személyi  juttatások</t>
  </si>
  <si>
    <t>Tartalékok</t>
  </si>
  <si>
    <t>Összesen</t>
  </si>
  <si>
    <t>Összesen:</t>
  </si>
  <si>
    <t>01</t>
  </si>
  <si>
    <t>Ezer forintban !</t>
  </si>
  <si>
    <t>Előirányzat-csoport, kiemelt előirányzat megnevezése</t>
  </si>
  <si>
    <t>Előirányzat</t>
  </si>
  <si>
    <t>Bevételek</t>
  </si>
  <si>
    <t>Kiadások</t>
  </si>
  <si>
    <t>Egyéb fejlesztési célú kiadások</t>
  </si>
  <si>
    <t>02</t>
  </si>
  <si>
    <t>03</t>
  </si>
  <si>
    <t>Megnevezés</t>
  </si>
  <si>
    <t>Személyi juttatások</t>
  </si>
  <si>
    <t>ÖSSZESEN:</t>
  </si>
  <si>
    <t>Beruházás  megnevezése</t>
  </si>
  <si>
    <t>Teljes költség</t>
  </si>
  <si>
    <t>Kivitelezés kezdési és befejezési éve</t>
  </si>
  <si>
    <t>Felújítás  megnevezése</t>
  </si>
  <si>
    <t>Kiadás vonzata évenként</t>
  </si>
  <si>
    <t>Sor-
szám</t>
  </si>
  <si>
    <t>............................</t>
  </si>
  <si>
    <t>Kedvezmény nélkül elérhető bevétel</t>
  </si>
  <si>
    <t>Kedvezmények összege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</si>
  <si>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</si>
  <si>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</si>
  <si>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</si>
  <si>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</si>
  <si>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</si>
  <si>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</si>
  <si>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</si>
  <si>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</si>
  <si>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</si>
  <si>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</si>
  <si>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</si>
  <si>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</si>
  <si>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Kötelezettség jogcíme</t>
  </si>
  <si>
    <t>Köt. váll.
 éve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</si>
  <si>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</si>
  <si>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</si>
  <si>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</si>
  <si>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</si>
  <si>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</si>
  <si>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</si>
  <si>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</si>
  <si>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</si>
  <si>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</si>
  <si>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</si>
  <si>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</si>
  <si>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</si>
  <si>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</si>
  <si>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</si>
  <si>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</si>
  <si>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</si>
  <si>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</si>
  <si>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</si>
  <si>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</si>
  <si>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</si>
  <si>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</si>
  <si>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</si>
  <si>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Bevételek összesen:</t>
  </si>
  <si>
    <t>Kiadások összesen:</t>
  </si>
  <si>
    <t>Egyenleg</t>
  </si>
  <si>
    <t>1.5</t>
  </si>
  <si>
    <t>1.8.</t>
  </si>
  <si>
    <t>1.9.</t>
  </si>
  <si>
    <t>1.10.</t>
  </si>
  <si>
    <t>1.11.</t>
  </si>
  <si>
    <t>2.6.</t>
  </si>
  <si>
    <t>1.12.</t>
  </si>
  <si>
    <t>2.7.</t>
  </si>
  <si>
    <t>Lakosság részére lakásépítéshez nyújtott kölcsön elengedése</t>
  </si>
  <si>
    <t>Lakosság részére lakásfelújításhoz nyújtott kölcsön elengedése</t>
  </si>
  <si>
    <t>Gépjárműadóból biztosított kedvezmény, mentesség</t>
  </si>
  <si>
    <t>Egyéb kedvezmény</t>
  </si>
  <si>
    <t>Egyéb kölcsön elengedése</t>
  </si>
  <si>
    <t>Támogatott szervezet neve</t>
  </si>
  <si>
    <t>Támogatás célja</t>
  </si>
  <si>
    <t>30.</t>
  </si>
  <si>
    <t>31.</t>
  </si>
  <si>
    <t>32.</t>
  </si>
  <si>
    <t>33.</t>
  </si>
  <si>
    <t>Források</t>
  </si>
  <si>
    <t>Saját erő</t>
  </si>
  <si>
    <t>EU-s forrás</t>
  </si>
  <si>
    <t>Hitel</t>
  </si>
  <si>
    <t>Egyéb forrás</t>
  </si>
  <si>
    <t>Kiadások, költségek</t>
  </si>
  <si>
    <t>Források összesen:</t>
  </si>
  <si>
    <t>EU-s projekt neve, azonosítója:</t>
  </si>
  <si>
    <t>Támogatott neve</t>
  </si>
  <si>
    <t>Dologi  kiadások</t>
  </si>
  <si>
    <t>Személyi jellegű</t>
  </si>
  <si>
    <t>Beruházások, beszerzések</t>
  </si>
  <si>
    <t>Szolgáltatások igénybe vétele</t>
  </si>
  <si>
    <t>Adminisztratív költségek</t>
  </si>
  <si>
    <t>- saját erőből központi támogatás</t>
  </si>
  <si>
    <t>Összesen (1+4+7+9+11)</t>
  </si>
  <si>
    <t>Társfinanszírozás</t>
  </si>
  <si>
    <t>Hozzájárulás  (E Ft)</t>
  </si>
  <si>
    <t>1.5.</t>
  </si>
  <si>
    <t>11.1.</t>
  </si>
  <si>
    <t>11.2.</t>
  </si>
  <si>
    <t>Költségvetési rendelet űrlapjainak összefüggései:</t>
  </si>
  <si>
    <t>1. sz. táblázat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</si>
  <si>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</si>
  <si>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</si>
  <si>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</si>
  <si>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</si>
  <si>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</si>
  <si>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</si>
  <si>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</si>
  <si>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</si>
  <si>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</si>
  <si>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</si>
  <si>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</si>
  <si>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</si>
  <si>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</si>
  <si>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</si>
  <si>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Ellátottak térítési díjának méltányosságból történő elengedése</t>
  </si>
  <si>
    <t>Ellátottak kártérítésének méltányosságból történő elengedése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</si>
  <si>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</si>
  <si>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</si>
  <si>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</si>
  <si>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</si>
  <si>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</si>
  <si>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</si>
  <si>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</si>
  <si>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</si>
  <si>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</si>
  <si>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</si>
  <si>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</si>
  <si>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</si>
  <si>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</si>
  <si>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</si>
  <si>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</si>
  <si>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</si>
  <si>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</si>
  <si>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</si>
  <si>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</si>
  <si>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</si>
  <si>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</si>
  <si>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</si>
  <si>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</si>
  <si>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</si>
  <si>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</si>
  <si>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</si>
  <si>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</si>
  <si>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</si>
  <si>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MEGNEVEZÉS</t>
  </si>
  <si>
    <t>ÖSSZES KÖTELEZETTSÉG</t>
  </si>
  <si>
    <t>SAJÁT BEVÉTELEK ÖSSZESEN*</t>
  </si>
  <si>
    <t>Fejlesztési cél leírása</t>
  </si>
  <si>
    <t>ADÓSSÁGOT KELETKEZTETŐ ÜGYLETEK VÁRHATÓ EGYÜTTES ÖSSZEGE</t>
  </si>
  <si>
    <t>Nem kötelező!</t>
  </si>
  <si>
    <t>Feladat megnevezése</t>
  </si>
  <si>
    <t>Költségvetési szerv megnevezése</t>
  </si>
  <si>
    <t>Száma</t>
  </si>
  <si>
    <t>Közfoglalkoztatottak létszáma (fő)</t>
  </si>
  <si>
    <t>Költségvetési szerv I.</t>
  </si>
  <si>
    <t>Beruházási kiadások beruházásonként</t>
  </si>
  <si>
    <t>Felújítási kiadások felújításonként</t>
  </si>
  <si>
    <t>Egyéb (Pl.: garancia és kezességvállalás, stb.)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</si>
  <si>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</si>
  <si>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</si>
  <si>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</si>
  <si>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</si>
  <si>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</si>
  <si>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</si>
  <si>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</si>
  <si>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</si>
  <si>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</si>
  <si>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Egyéb tartozásállomány</t>
  </si>
  <si>
    <t>Fejlesztés várható kiadása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</si>
  <si>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</si>
  <si>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</si>
  <si>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</si>
  <si>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</si>
  <si>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Ezer forintban</t>
  </si>
  <si>
    <t>8.3.</t>
  </si>
  <si>
    <t>Egyéb felhalmozási kiadások</t>
  </si>
  <si>
    <t xml:space="preserve">   Betét visszavonásából származó bevétel </t>
  </si>
  <si>
    <t xml:space="preserve">   Egyéb belső finanszírozási bevételek</t>
  </si>
  <si>
    <t xml:space="preserve">Dologi kiadások </t>
  </si>
  <si>
    <t>Kölcsön törlesztése</t>
  </si>
  <si>
    <t>Tárgyévi  hiány:</t>
  </si>
  <si>
    <t>Tárgyévi  többlet: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</si>
  <si>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</si>
  <si>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</si>
  <si>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</si>
  <si>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</si>
  <si>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</si>
  <si>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</si>
  <si>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</si>
  <si>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</si>
  <si>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</si>
  <si>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</si>
  <si>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</si>
  <si>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t>Hiány belső finanszírozás bevételei ( 14+…+18)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</si>
  <si>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</si>
  <si>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</si>
  <si>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</si>
  <si>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Évek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</si>
  <si>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</si>
  <si>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</si>
  <si>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</si>
  <si>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</si>
  <si>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</si>
  <si>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</si>
  <si>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</si>
  <si>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</si>
  <si>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</si>
  <si>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</si>
  <si>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</si>
  <si>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</si>
  <si>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</si>
  <si>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</si>
  <si>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</si>
  <si>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</si>
  <si>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</si>
  <si>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4.1.1.</t>
  </si>
  <si>
    <t>4.1.2.</t>
  </si>
  <si>
    <t>4.2.</t>
  </si>
  <si>
    <t>4.3.</t>
  </si>
  <si>
    <t>4.4.</t>
  </si>
  <si>
    <t>- Vagyoni típusú adók</t>
  </si>
  <si>
    <t>- Termékek és szolgáltatások adói</t>
  </si>
  <si>
    <t>Gépjárműadó</t>
  </si>
  <si>
    <t>Egyéb áruhasználati és szolgáltatási adók</t>
  </si>
  <si>
    <t>Egyéb közhatalmi bevételek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</si>
  <si>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</si>
  <si>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</si>
  <si>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</si>
  <si>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</si>
  <si>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</si>
  <si>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</si>
  <si>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</si>
  <si>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</si>
  <si>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</si>
  <si>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</si>
  <si>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</si>
  <si>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</si>
  <si>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</si>
  <si>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</si>
  <si>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</si>
  <si>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</si>
  <si>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</si>
  <si>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</si>
  <si>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</si>
  <si>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</si>
  <si>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</si>
  <si>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</si>
  <si>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</si>
  <si>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</si>
  <si>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</si>
  <si>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</si>
  <si>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</si>
  <si>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</si>
  <si>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</si>
  <si>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</si>
  <si>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</si>
  <si>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</si>
  <si>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</si>
  <si>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</si>
  <si>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</si>
  <si>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</si>
  <si>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</si>
  <si>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</si>
  <si>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</si>
  <si>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</si>
  <si>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</si>
  <si>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Forgatási célú belföldi értékpapírok kibocsátása</t>
  </si>
  <si>
    <t>Befektetési célú belföldi értékpapírok beváltása,  értékesítése</t>
  </si>
  <si>
    <t>Befektetési célú belföldi értékpapírok kibocsátása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</si>
  <si>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</si>
  <si>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</si>
  <si>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</si>
  <si>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</si>
  <si>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</si>
  <si>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</si>
  <si>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</si>
  <si>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</si>
  <si>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>Betétek megszüntetése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</si>
  <si>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</si>
  <si>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</si>
  <si>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</si>
  <si>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</si>
  <si>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</si>
  <si>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</si>
  <si>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</si>
  <si>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</si>
  <si>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</si>
  <si>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</si>
  <si>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</si>
  <si>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</si>
  <si>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</si>
  <si>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</si>
  <si>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</si>
  <si>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</si>
  <si>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</si>
  <si>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</si>
  <si>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</si>
  <si>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</si>
  <si>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</si>
  <si>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</si>
  <si>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</si>
  <si>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</si>
  <si>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</si>
  <si>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</si>
  <si>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</si>
  <si>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</si>
  <si>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</si>
  <si>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</si>
  <si>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</si>
  <si>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</si>
  <si>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</si>
  <si>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</si>
  <si>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</si>
  <si>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</si>
  <si>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</si>
  <si>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</si>
  <si>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</si>
  <si>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</si>
  <si>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</si>
  <si>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</si>
  <si>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</si>
  <si>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</si>
  <si>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</si>
  <si>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</si>
  <si>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Államháztartáson belüli megelőlegezések folyósítása</t>
  </si>
  <si>
    <t>Államháztartáson belüli megelőlegezések visszafizetése</t>
  </si>
  <si>
    <t>KÖLTSÉGVETÉSI, FINANSZÍROZÁSI BEVÉTELEK ÉS KIADÁSOK EGYENLEGE</t>
  </si>
  <si>
    <t>Önkormányzatok működési támogatásai</t>
  </si>
  <si>
    <t>Működési célú támogatások államháztartáson belülről</t>
  </si>
  <si>
    <t>Működési célú átvett pénzeszközök</t>
  </si>
  <si>
    <t xml:space="preserve">   Likviditási célú hitelek, kölcsönök felvétele</t>
  </si>
  <si>
    <t xml:space="preserve">   Értékpapírok bevételei</t>
  </si>
  <si>
    <t>Hiány belső finanszírozásának bevételei (15.+…+18. )</t>
  </si>
  <si>
    <t xml:space="preserve">Hiány külső finanszírozásának bevételei (20.+…+21.) </t>
  </si>
  <si>
    <t>Likviditási célú hitelek törlesztése</t>
  </si>
  <si>
    <t>Költségvetési kiadások összesen (1.+...+12.)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</si>
  <si>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</si>
  <si>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</si>
  <si>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</si>
  <si>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</si>
  <si>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Egyéb felhalmozási célú bevételek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</si>
  <si>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</si>
  <si>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</si>
  <si>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</si>
  <si>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</si>
  <si>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</si>
  <si>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</si>
  <si>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</si>
  <si>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 xml:space="preserve"> 10.</t>
  </si>
  <si>
    <t>2.-ból EU-s támogatás</t>
  </si>
  <si>
    <t>Költségvetési bevételek összesen: (1.+3.+4.+6.+…+11.)</t>
  </si>
  <si>
    <t>Költségvetési kiadások összesen: (1.+3.+5.+...+11.)</t>
  </si>
  <si>
    <t>Összes bevétel, kiadás</t>
  </si>
  <si>
    <t>Polgármesteri /közös/ hivatal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</si>
  <si>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</si>
  <si>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</si>
  <si>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</si>
  <si>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</si>
  <si>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</si>
  <si>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Felhalmozási célú támogatások államháztartáson belülről (4.1.+4.2.)</t>
  </si>
  <si>
    <t>Egyéb felhalmozási célú támogatások bevételei államháztartáson belülről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</si>
  <si>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</si>
  <si>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</si>
  <si>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</si>
  <si>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</si>
  <si>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</si>
  <si>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</si>
  <si>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</si>
  <si>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</si>
  <si>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</si>
  <si>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</si>
  <si>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</si>
  <si>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Kötelező feladatok bevételei, kiadásai</t>
  </si>
  <si>
    <t>Önként vállalt feladatok bevételei, kiadásai</t>
  </si>
  <si>
    <t>Működési célú támogatások ÁH-on belül</t>
  </si>
  <si>
    <t>Felhalmozási célú támogatások ÁH-on belül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</si>
  <si>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</si>
  <si>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</si>
  <si>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</si>
  <si>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</si>
  <si>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</si>
  <si>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</si>
  <si>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</si>
  <si>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</si>
  <si>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Önként vállalt feladatok bevételei, kiadása</t>
  </si>
  <si>
    <t>04</t>
  </si>
  <si>
    <t xml:space="preserve">Működési célú kvi támogatások és kiegészítő támogatások </t>
  </si>
  <si>
    <t>Elszámolásból származó bevételek</t>
  </si>
  <si>
    <t>Működési bevételek (5.1.+…+ 5.11.)</t>
  </si>
  <si>
    <t>5.11.</t>
  </si>
  <si>
    <t>Biztosító által fizetett kártérítés</t>
  </si>
  <si>
    <t>4.1.3.</t>
  </si>
  <si>
    <t>- Értékesítési és forgalmi adók (iparűzési adó)</t>
  </si>
  <si>
    <t>Helyi adók  (4.1.1.+...+4.1.3.)</t>
  </si>
  <si>
    <r>
      <t xml:space="preserve">   Működési költségvetés kiadásai </t>
    </r>
    <r>
      <rPr>
        <sz val="8"/>
        <rFont val="Times New Roman CE"/>
        <charset val="238"/>
      </rPr>
      <t>(1.1+…+1.5.+1.18.)</t>
    </r>
  </si>
  <si>
    <t>1.16.</t>
  </si>
  <si>
    <t>1.17.</t>
  </si>
  <si>
    <t xml:space="preserve">   - Elvonások és befizetések</t>
  </si>
  <si>
    <t xml:space="preserve">   - Törvényi előíráson alapuló befizetések</t>
  </si>
  <si>
    <t xml:space="preserve"> - az 1.5-ből: - Előző évi elszámolásból származó befizetések</t>
  </si>
  <si>
    <t>1.18.</t>
  </si>
  <si>
    <t>1.19.</t>
  </si>
  <si>
    <t>1.20.</t>
  </si>
  <si>
    <t xml:space="preserve"> - az 1.18-ból: - Általános tartalék</t>
  </si>
  <si>
    <t xml:space="preserve">   - Céltartalék</t>
  </si>
  <si>
    <t>KÖLTSÉGVETÉSI KIADÁSOK ÖSSZESEN (1+2)</t>
  </si>
  <si>
    <t>Hitel-, kölcsöntörlesztés államháztartáson kívülre (4.1. + … + 4.3.)</t>
  </si>
  <si>
    <t>Belföldi értékpapírok kiadásai (5.1. + … + 5.6.)</t>
  </si>
  <si>
    <t>Befektetési célú belföldi értékpapírok vásárlása</t>
  </si>
  <si>
    <t>Kincstárjegyek beváltása</t>
  </si>
  <si>
    <t>Éven belüli lejáratú belföldi értékpapírok beváltása</t>
  </si>
  <si>
    <t>Belföldi kötvények beváltása</t>
  </si>
  <si>
    <t>Éven túli lejáratú belföldi értékpapírok beváltása</t>
  </si>
  <si>
    <t>Hosszú lejáratú hitelek, kölcsönök törlesztése pénzügyi vállalkozásnak</t>
  </si>
  <si>
    <t>Likviditási célú hitelek, kölcsönök törlesztése pénzügyi vállalkozásnak</t>
  </si>
  <si>
    <t>Rövid lejáratú hitelek, kölcsönök törlesztése pénzügyi vállalkozásnak</t>
  </si>
  <si>
    <t>Forgatási célú belföldi értékpapírok vásárlása</t>
  </si>
  <si>
    <t>Forgatási célú külföldi értékpapírok vásárlása</t>
  </si>
  <si>
    <t xml:space="preserve">   Rövid lejáratú  hitelek, kölcsönök felvétele</t>
  </si>
  <si>
    <t>Külföldi értékpapírok beváltása</t>
  </si>
  <si>
    <t>Belföldi finanszírozás kiadásai (6.1. + … + 6.4.)</t>
  </si>
  <si>
    <t>Pénzeszközök lekötött betétként elhelyezése</t>
  </si>
  <si>
    <t>Külföldi finanszírozás kiadásai (7.1. + … + 7.5.)</t>
  </si>
  <si>
    <t>7.5.</t>
  </si>
  <si>
    <t>Befektetési célú külföldi értékpapírok vásárlása</t>
  </si>
  <si>
    <t>Hitelek, kölcsönök törlesztése külföldi kormányoknak nemz. Szervezeteknek</t>
  </si>
  <si>
    <t>Hitelek, kölcsönök törlesztése külföldi pénzintézeteknek</t>
  </si>
  <si>
    <t>Adóssághoz nem kapcsolódó származékos ügyletek</t>
  </si>
  <si>
    <t>Váltókiadások</t>
  </si>
  <si>
    <t>KIADÁSOK ÖSSZESEN: (3.+10.)</t>
  </si>
  <si>
    <t>FINANSZÍROZÁSI KIADÁSOK ÖSSZESEN: (4.+…+9.)</t>
  </si>
  <si>
    <t>Költségvetési hiány, többlet ( költségvetési bevételek 9. sor - költségvetési kiadások 3. sor) (+/-)</t>
  </si>
  <si>
    <t>Váltóbevételek</t>
  </si>
  <si>
    <t xml:space="preserve">   9.</t>
  </si>
  <si>
    <t xml:space="preserve">    18.</t>
  </si>
  <si>
    <t>FINANSZÍROZÁSI BEVÉTELEK ÖSSZESEN: (10. + … +16.)</t>
  </si>
  <si>
    <t>KÖLTSÉGVETÉSI ÉS FINANSZÍROZÁSI BEVÉTELEK ÖSSZESEN: (9+17)</t>
  </si>
  <si>
    <t>Finanszírozási bevételek, kiadások egyenlege (finanszírozási bevételek 17. sor - finanszírozási kiadások 10. sor)
 (+/-)</t>
  </si>
  <si>
    <t>6.-ból EU-s támogatás (közvetlen)</t>
  </si>
  <si>
    <t>Költségvetési bevételek összesen (1.+2.+4.+5.+6.+8.+…+12.)</t>
  </si>
  <si>
    <t>Működési célú finanszírozási bevételek összesen (14.+19.+22.+23.)</t>
  </si>
  <si>
    <t>BEVÉTEL ÖSSZESEN (13.+24.)</t>
  </si>
  <si>
    <t>Működési célú finanszírozási kiadások összesen (14.+...+23.)</t>
  </si>
  <si>
    <t>KIADÁSOK ÖSSZESEN (13.+24.)</t>
  </si>
  <si>
    <t xml:space="preserve">2.1. számú melléklet C. oszlop 13. sor + 2.2. számú melléklet C. oszlop 12. sor </t>
  </si>
  <si>
    <t xml:space="preserve">2.1. számú melléklet C. oszlop 24. sor + 2.2. számú melléklet C. oszlop 25. sor </t>
  </si>
  <si>
    <t xml:space="preserve">2.1. számú melléklet C. oszlop 25. sor + 2.2. számú melléklet C. oszlop 26. sor </t>
  </si>
  <si>
    <t xml:space="preserve">2.1. számú melléklet E. oszlop 13. sor + 2.2. számú melléklet E. oszlop 12. sor </t>
  </si>
  <si>
    <t xml:space="preserve">2.1. számú melléklet E. oszlop 24. sor + 2.2. számú melléklet E. oszlop 25. sor </t>
  </si>
  <si>
    <t xml:space="preserve">2.1. számú melléklet E. oszlop 25. sor + 2.2. számú melléklet E. oszlop 26. sor </t>
  </si>
  <si>
    <t>A</t>
  </si>
  <si>
    <t>B</t>
  </si>
  <si>
    <t>C</t>
  </si>
  <si>
    <t>E</t>
  </si>
  <si>
    <t>D</t>
  </si>
  <si>
    <t>F</t>
  </si>
  <si>
    <t>F=(B-D-E)</t>
  </si>
  <si>
    <t>G</t>
  </si>
  <si>
    <t>H</t>
  </si>
  <si>
    <t>I=(D+E+F+G+H)</t>
  </si>
  <si>
    <t>Összesen
(F=C+D+E)</t>
  </si>
  <si>
    <t>Helyi adóból és a települési adóból származó bevétel</t>
  </si>
  <si>
    <t>Osztalék, koncessziós díj és hozambevétel</t>
  </si>
  <si>
    <t>Kezesség-, illetve garanciavállalással kapcsolatos megtérülés</t>
  </si>
  <si>
    <t>Működési célú kvi támogatások és kiegészítő támogatások</t>
  </si>
  <si>
    <t>Helyi adók  (4.1.1.+…+4.1.3.)</t>
  </si>
  <si>
    <t xml:space="preserve">   16.</t>
  </si>
  <si>
    <t xml:space="preserve">   17.</t>
  </si>
  <si>
    <t xml:space="preserve">   18.</t>
  </si>
  <si>
    <t>BEVÉTELEK ÖSSZESEN: (9+17)</t>
  </si>
  <si>
    <t xml:space="preserve"> az 1.5-ből: - Előző évi elszámolásból származó befizetések</t>
  </si>
  <si>
    <t xml:space="preserve"> az 1.18-ból: - Általános tartalék</t>
  </si>
  <si>
    <t xml:space="preserve">     - Céltartalék</t>
  </si>
  <si>
    <r>
      <t xml:space="preserve">   Működési költségvetés kiadásai </t>
    </r>
    <r>
      <rPr>
        <sz val="8"/>
        <rFont val="Times New Roman CE"/>
        <charset val="238"/>
      </rPr>
      <t>(1.1+…+1.5+1.18.)</t>
    </r>
  </si>
  <si>
    <t>Éven belüli lejáatú belföldi értékpapírok beváltása</t>
  </si>
  <si>
    <t>Rövid lejáratú hitelek, kölcsönök törlesztése</t>
  </si>
  <si>
    <t>Hosszú lejáratú hitelek, kölcsönök törlesztése</t>
  </si>
  <si>
    <t>Hitelek, kölcsönök törlesztése külföldi kormányoknak nemz. szervezeteknek</t>
  </si>
  <si>
    <t>Éves tervezett létszám előirányzat (fő)</t>
  </si>
  <si>
    <t>Működési bevételek (1.1.+…+1.11.)</t>
  </si>
  <si>
    <t xml:space="preserve">  2.3-ból EU támogatás</t>
  </si>
  <si>
    <t>Felhalmozási célú támogatások államháztartáson belülről (4.1.+…+4.3.)</t>
  </si>
  <si>
    <t xml:space="preserve">  4.3.-ból EU-s támogatás</t>
  </si>
  <si>
    <t xml:space="preserve"> 2.3.-ból EU-s támogatásból megvalósuló programok, projektek kiadása</t>
  </si>
  <si>
    <t xml:space="preserve">  2.3.-ból EU támogatás</t>
  </si>
  <si>
    <t xml:space="preserve">  4.2.-ből EU-s támogatás</t>
  </si>
  <si>
    <t>KÖLTSÉGVETÉSI BEVÉTELEK ÖSSZESEN (1.+…+7.)</t>
  </si>
  <si>
    <t>Államigazgatási feladatok bevételei, kiadása</t>
  </si>
  <si>
    <t>KIADÁSOK ÖSSZESEN: (1.+2.+3.)</t>
  </si>
  <si>
    <t>Államigazgatási feladatok bevételei, kiadásai</t>
  </si>
  <si>
    <t>Önkormányzat működési támogatásai</t>
  </si>
  <si>
    <t xml:space="preserve">Felhalmozási célú átvett pénzeszközök </t>
  </si>
  <si>
    <t xml:space="preserve">Működési célú átvett pénzeszközök </t>
  </si>
  <si>
    <t xml:space="preserve">Működési bevételek </t>
  </si>
  <si>
    <t xml:space="preserve">FINANSZÍROZÁSI BEVÉTELEK ÖSSZESEN: </t>
  </si>
  <si>
    <t>KÖLTSÉGVETÉSI ÉS FINANSZÍROZÁSI BEVÉTELEK ÖSSZESEN: (9+10)</t>
  </si>
  <si>
    <t xml:space="preserve">   Működési költségvetés kiadásai </t>
  </si>
  <si>
    <t>FINANSZÍROZÁSI KIADÁSOK ÖSSZESEN:</t>
  </si>
  <si>
    <t>KIADÁSOK ÖSSZESEN: (3.+4.)</t>
  </si>
  <si>
    <t>Központi, irányító szervi támogatás</t>
  </si>
  <si>
    <t>Belföldi finanszírozás kiadásai (6.1. + … + 6.5.)</t>
  </si>
  <si>
    <t xml:space="preserve">   Felhalmozási költségvetés kiadásai (2.1.+2.2.+2.3.)</t>
  </si>
  <si>
    <t>Hitel-, kölcsönfelvétel államháztartáson kívülről  (10.1.+…+10.3.)</t>
  </si>
  <si>
    <t>1.1. sz. melléklet Bevételek táblázat C. oszlop 9 sora =</t>
  </si>
  <si>
    <t>1.1. sz. melléklet Bevételek táblázat C. oszlop 17 sora =</t>
  </si>
  <si>
    <t>1.1. sz. melléklet Bevételek táblázat C. oszlop 18 sora =</t>
  </si>
  <si>
    <t>1.1. sz. melléklet Kiadások táblázat C. oszlop 3 sora =</t>
  </si>
  <si>
    <t>1.1. sz. melléklet Kiadások táblázat C. oszlop 10 sora =</t>
  </si>
  <si>
    <t>1.1. sz. melléklet Kiadások táblázat C. oszlop 11 sora =</t>
  </si>
  <si>
    <t xml:space="preserve">   17. </t>
  </si>
  <si>
    <t>Szentpéterszeg Községi Önkormányzat</t>
  </si>
  <si>
    <t>Szentpéterszeg Mesevilág Óvoda</t>
  </si>
  <si>
    <t>13.4.</t>
  </si>
  <si>
    <t>Központi, irányító szervi támogatás (óvoda)</t>
  </si>
  <si>
    <t xml:space="preserve"> I. A HELYI ÖNKORMÁNYZATOK MŰKÖDÉSÉNEK ÁLTALÁNOS TÁMOGATÁSA</t>
  </si>
  <si>
    <t>I.1. A települési önkormányzatok működésének támogatása</t>
  </si>
  <si>
    <t>I.1.b) Település-üzemeltetéshez kapcsolódó feladatellátás támogatása összesen</t>
  </si>
  <si>
    <t>I.1.b) - V. Támogatás összesen - beszámítás után</t>
  </si>
  <si>
    <t>I.1.ba) A zöldterület-gazdálkodással kapcsolatos feladatok ellátásának támogatása</t>
  </si>
  <si>
    <t>I.1.ba) - V. A zöldterület-gazdálkodással kapcsolatos feladatok ellátásának támogatása - beszámítás után</t>
  </si>
  <si>
    <t>I.1.bb) Közvilágítás fenntartásának támogatása</t>
  </si>
  <si>
    <t xml:space="preserve">I.1.bb) - V. Közvilágítás fenntartásának támogatása - beszámítás után
</t>
  </si>
  <si>
    <t>I.1.bc) Köztemető fenntartással kapcsolatos feladatok támogatása</t>
  </si>
  <si>
    <t>I.1.bc) - V. Köztemető fenntartással kapcsolatos feladatok támogatása - beszámítás után</t>
  </si>
  <si>
    <t>I.1.bd) Közutak fenntartásának támogatása</t>
  </si>
  <si>
    <t>I.1.bd) - V. Közutak fenntartásának támogatása - beszámítás után</t>
  </si>
  <si>
    <t>I.1.c) Egyéb önkormányzati feladatok támogatása</t>
  </si>
  <si>
    <t xml:space="preserve">I.1.c) - V. Egyéb önkormányzati feladatok támogatása - beszámítás után	
</t>
  </si>
  <si>
    <t xml:space="preserve"> II. A TELEPÜLÉSI ÖNKORMÁNYZATOK EGYES KÖZNEVELÉSI FELADATAINAK TÁMOGATÁSA</t>
  </si>
  <si>
    <t>II.1. Óvodapedagógusok, és az óvodapedagógusok nevelő munkáját közvetlenül segítők bértámogatása</t>
  </si>
  <si>
    <t>II.1. (1) 1 óvodapedagógusok elismert létszáma</t>
  </si>
  <si>
    <t>II.1. (2) 1 óvodapedagógusok nevelő munkáját közvetlenül segítők száma a Köznev. tv. 2. melléklete szerint</t>
  </si>
  <si>
    <t>II.1. (1) 2 óvodapedagógusok elismert létszáma</t>
  </si>
  <si>
    <t>II.1. (2) 2 óvodapedagógusok nevelő munkáját közvetlenül segítők száma a Köznev. tv. 2. melléklete szerint</t>
  </si>
  <si>
    <t>II.2. Óvodaműködtetési támogatás</t>
  </si>
  <si>
    <t xml:space="preserve"> III. A TELEPÜLÉSI ÖNKORMÁNYZATOK SZOCIÁLIS, GYERMEKJÓLÉTI  ÉS GYERMEKÉTKEZTETÉSI FELADATAINAK TÁMOGATÁSA</t>
  </si>
  <si>
    <t>III.2. A települési önkormányzatok szociális feladatainak egyéb támogatása</t>
  </si>
  <si>
    <t>III.5. Gyermekétkeztetés támogatása</t>
  </si>
  <si>
    <t>III.5.a) A finanszírozás szempontjából elismert dolgozók bértámogatása</t>
  </si>
  <si>
    <t>III.5.b) Gyermekétkeztetés üzemeltetési támogatása</t>
  </si>
  <si>
    <t>Felújítás</t>
  </si>
  <si>
    <t>Működési költségvetési támogatás összesen:</t>
  </si>
  <si>
    <t xml:space="preserve">          V. I.1. kiegészítés I.1. jogcímekhez kapcsolódó kiegészítés</t>
  </si>
  <si>
    <t>IV.A települési önkormányzatok kulturális feladatainak támogatása</t>
  </si>
  <si>
    <t>NEMLEGES!</t>
  </si>
  <si>
    <t>költségvetési szerv vezetője s.k.</t>
  </si>
  <si>
    <t>Tartozásállomány önkormányzatok és intézmények felé (Esztár, BÖTKT)</t>
  </si>
  <si>
    <t>Központi, irányítószervi támogatás (óvoda)</t>
  </si>
  <si>
    <t>NEMLEGES</t>
  </si>
  <si>
    <t>Intézményfinanszírozás</t>
  </si>
  <si>
    <r>
      <t xml:space="preserve">   Működési költségvetés kiadásai </t>
    </r>
    <r>
      <rPr>
        <sz val="10"/>
        <rFont val="Times New Roman CE"/>
        <charset val="238"/>
      </rPr>
      <t>(1.1+…+1.5.+1.18.)</t>
    </r>
  </si>
  <si>
    <r>
      <t xml:space="preserve">   Felhalmozási költségvetés kiadásai </t>
    </r>
    <r>
      <rPr>
        <sz val="10"/>
        <rFont val="Times New Roman CE"/>
        <charset val="238"/>
      </rPr>
      <t>(2.1.+2.3.+2.5.)</t>
    </r>
  </si>
  <si>
    <t>Konyhafelújítás pályázat eszközbeszerzés Óvodába</t>
  </si>
  <si>
    <t>Konyhafelújítás pályázat épületfelújítás Óvodába</t>
  </si>
  <si>
    <t>I.1.d) Lakott külterülettel kapcsolatos feladatok támogatása</t>
  </si>
  <si>
    <t>II.2. (1) 1 gyermekek nevelése a napi 8 órát eléri vagy meghaladja</t>
  </si>
  <si>
    <t>II.2. (1) 2 gyermekek nevelése a napi 8 órát eléri vagy meghaladja</t>
  </si>
  <si>
    <r>
      <t xml:space="preserve">   Működési költségvetés kiadásai </t>
    </r>
    <r>
      <rPr>
        <sz val="10"/>
        <rFont val="Times New Roman CE"/>
        <charset val="238"/>
      </rPr>
      <t>(1.1+…+1.5+1.18.)</t>
    </r>
  </si>
  <si>
    <t>34.</t>
  </si>
  <si>
    <t>Hitelek, kölcsönök törlesztése külföldi kormányoknak nemz. Sz.</t>
  </si>
  <si>
    <t>Felhalm. célú garancia- és kezességvállalásból megtérülések ÁH-n k.</t>
  </si>
  <si>
    <t>Iparterület fejlesztés (TOP-1.1.1-15) építés</t>
  </si>
  <si>
    <t>Kisértékű tárgyi eszköz beszerzés (Vízműtől vásárolt eszk.)</t>
  </si>
  <si>
    <t>Kötelező feladatok bevétel, kiadás</t>
  </si>
  <si>
    <t xml:space="preserve">EU-s projekt neve, azonosítója: </t>
  </si>
  <si>
    <t>30 napon túli elismert tartozásállomány összesen: .- Ft</t>
  </si>
  <si>
    <t>I.1.a) Önkormányzati hivatal működésének támogatása</t>
  </si>
  <si>
    <t>I.1.a)-V Önkormányzati hivatal működésének támogatása</t>
  </si>
  <si>
    <t>I A helyi önkormányzatok kműködésének általános támogatása összesen</t>
  </si>
  <si>
    <t>II.1. (12) 2 óvodapedagógusok nevelő munkáját közvetlenül segítők száma a Köznev. tv. 2.melléklet szerint</t>
  </si>
  <si>
    <t>II.4. Kiegészítő támogatás az óvodapedagógusok minősítéséből adódó többletkiadásokhoz</t>
  </si>
  <si>
    <t>II.4.a (1) Pedagógus II. kategóriába sorolt óvodapedagógusok kiegészítő támogatása</t>
  </si>
  <si>
    <t>II.4.a (1) Pedagógus II. kategóriába sorolt óvodapedagógusok kiegészítő támogatásab</t>
  </si>
  <si>
    <t>III.3.a Család- és gyermekjóléti szólgélat</t>
  </si>
  <si>
    <t>III.6. A rászoruló gyermekekszünidei étkeztetésienek támogatásaGyermekétkeztetés üzemeltetési támogatása</t>
  </si>
  <si>
    <t>IV.1.d. Könyvtári, közművelődési feladatok támogatása</t>
  </si>
  <si>
    <t xml:space="preserve"> forintban</t>
  </si>
  <si>
    <t xml:space="preserve"> forintban !</t>
  </si>
  <si>
    <t>Hencida Község Önkormányzata adósságot keletkeztető ügyletekből és kezességvállalásokból fennálló kötelezettségei</t>
  </si>
  <si>
    <t>Hencida Község Önkormányzata saját bevételeinek részletezése az adósságot keletkeztető ügyletből származó tárgyévi fizetési kötelezettség megállapításához</t>
  </si>
  <si>
    <t>Forintban !</t>
  </si>
  <si>
    <t>Költségvetési szerv neve: Hencida Község Önkormányzata</t>
  </si>
  <si>
    <t>Költségvetési szerv számlaszáma: 11738046-15373003</t>
  </si>
  <si>
    <t>Forintban</t>
  </si>
  <si>
    <t>2. tájékoztató tábla  a ../……….... (…………...) önkorm. Rendelethez</t>
  </si>
  <si>
    <t xml:space="preserve"> Forintban</t>
  </si>
  <si>
    <t xml:space="preserve"> Forintban !</t>
  </si>
  <si>
    <r>
      <t xml:space="preserve">   Működési költségvetés kiadásai </t>
    </r>
    <r>
      <rPr>
        <sz val="10"/>
        <rFont val="Times New Roman CE"/>
        <charset val="238"/>
      </rPr>
      <t>(1.1+…+1.5.+1.18.)</t>
    </r>
  </si>
  <si>
    <t>Forintban!</t>
  </si>
  <si>
    <t>Hencida Község Önkormányzata összesen</t>
  </si>
  <si>
    <t>Hencidai Napközi Otthonos Óvoda és Konyha</t>
  </si>
  <si>
    <t>Folyamatos müködés elősegitésére</t>
  </si>
  <si>
    <t>Hencida Polgárőregyesület</t>
  </si>
  <si>
    <t>,</t>
  </si>
  <si>
    <t>Mujib Bt</t>
  </si>
  <si>
    <t>Hencidai Közös Önkormányzati Hivatal</t>
  </si>
  <si>
    <t xml:space="preserve">Központi, irányító szervi támogatás </t>
  </si>
  <si>
    <t>Szolgáltatások ellenértéke (mezőőri)</t>
  </si>
  <si>
    <t>Tulajdonosi bevételek (bérleti díjak)</t>
  </si>
  <si>
    <t>Ellátási díjak (térítési díjak)</t>
  </si>
  <si>
    <t xml:space="preserve"> 2020. évben 8 hónapra</t>
  </si>
  <si>
    <t xml:space="preserve"> 2020. évben 4 hónapra</t>
  </si>
  <si>
    <t>Hencida Község Önkormányzata 2021. évi Állami támogatása jogcímenként</t>
  </si>
  <si>
    <t>2021 évi előirányzat BEVÉTELEK</t>
  </si>
  <si>
    <t>Hencida Fejlődéséért Alapítvány</t>
  </si>
  <si>
    <t>Együtt Egymnásért Egyesület</t>
  </si>
  <si>
    <t>Hencidai Sport Egyesület</t>
  </si>
  <si>
    <t>Hencda Községért Alapítvány</t>
  </si>
  <si>
    <t>Éves eredeti kiadási előirányzat: 333.836.768 Ft</t>
  </si>
  <si>
    <t>Lap-top beszerzés (óvoda)</t>
  </si>
  <si>
    <t>2021</t>
  </si>
  <si>
    <t>Ingatlan vásárlás (Lóudvar)</t>
  </si>
  <si>
    <t>Óvoda tornaszoba</t>
  </si>
  <si>
    <t>2020-20021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</si>
</sst>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F_t_-;\-* #,##0.00\ _F_t_-;_-* &quot;-&quot;??\ _F_t_-;_-@_-"/>
    <numFmt numFmtId="164" formatCode="#,###"/>
    <numFmt numFmtId="165" formatCode="_-* #,##0\ _F_t_-;\-* #,##0\ _F_t_-;_-* &quot;-&quot;??\ _F_t_-;_-@_-"/>
    <numFmt numFmtId="166" formatCode="0&quot;.&quot;"/>
    <numFmt numFmtId="167" formatCode="#,##0_ ;[Red]\-#,##0\ "/>
    <numFmt numFmtId="168" formatCode="#,##0\ &quot;Ft&quot;"/>
  </numFmts>
  <fonts count="67" x14ac:knownFonts="1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i/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b/>
      <i/>
      <sz val="10"/>
      <name val="Times New Roman CE"/>
      <charset val="238"/>
    </font>
    <font>
      <i/>
      <sz val="8"/>
      <name val="Times New Roman CE"/>
      <charset val="238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 CE"/>
      <family val="1"/>
      <charset val="238"/>
    </font>
    <font>
      <sz val="11"/>
      <name val="Times New Roman CE"/>
      <charset val="238"/>
    </font>
    <font>
      <sz val="9"/>
      <color indexed="17"/>
      <name val="Times New Roman CE"/>
      <charset val="238"/>
    </font>
    <font>
      <sz val="10"/>
      <color indexed="17"/>
      <name val="Times New Roman CE"/>
      <charset val="238"/>
    </font>
    <font>
      <sz val="10"/>
      <name val="Times New Roman CE"/>
      <charset val="238"/>
    </font>
    <font>
      <b/>
      <sz val="14"/>
      <color indexed="10"/>
      <name val="Times New Roman CE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b/>
      <i/>
      <u/>
      <sz val="10"/>
      <name val="Arial"/>
      <family val="2"/>
      <charset val="238"/>
    </font>
    <font>
      <b/>
      <u/>
      <sz val="11"/>
      <name val="Arial"/>
      <family val="2"/>
      <charset val="238"/>
    </font>
    <font>
      <b/>
      <u/>
      <sz val="10"/>
      <color indexed="10"/>
      <name val="Arial"/>
      <family val="2"/>
      <charset val="238"/>
    </font>
    <font>
      <u/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indexed="10"/>
      <name val="Times New Roman CE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10"/>
      <color rgb="FFFF0000"/>
      <name val="Times New Roman CE"/>
      <family val="1"/>
      <charset val="238"/>
    </font>
    <font>
      <sz val="10"/>
      <color rgb="FFFF0000"/>
      <name val="Times New Roman CE"/>
      <charset val="238"/>
    </font>
    <font>
      <b/>
      <sz val="10"/>
      <color rgb="FFFF0000"/>
      <name val="Times New Roman CE"/>
      <family val="1"/>
      <charset val="238"/>
    </font>
    <font>
      <sz val="8"/>
      <color rgb="FFFF0000"/>
      <name val="Times New Roman CE"/>
      <family val="1"/>
      <charset val="238"/>
    </font>
    <font>
      <sz val="8"/>
      <color rgb="FFFF0000"/>
      <name val="Times New Roman CE"/>
      <charset val="238"/>
    </font>
    <font>
      <sz val="11"/>
      <color rgb="FFFF0000"/>
      <name val="Times New Roman CE"/>
      <charset val="238"/>
    </font>
    <font>
      <i/>
      <sz val="11"/>
      <color rgb="FFFF0000"/>
      <name val="Times New Roman CE"/>
      <charset val="238"/>
    </font>
    <font>
      <b/>
      <sz val="11"/>
      <color rgb="FFFF0000"/>
      <name val="Times New Roman CE"/>
      <charset val="238"/>
    </font>
    <font>
      <b/>
      <u/>
      <sz val="11"/>
      <color indexed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lightHorizontal"/>
    </fill>
    <fill>
      <patternFill patternType="darkHorizontal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2" fillId="0" borderId="0"/>
  </cellStyleXfs>
  <cellXfs count="848">
    <xf numFmtId="0" fontId="0" fillId="0" borderId="0" xfId="0"/>
    <xf numFmtId="0" fontId="15" fillId="0" borderId="0" xfId="4" applyFont="1"/>
    <xf numFmtId="164" fontId="3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right"/>
    </xf>
    <xf numFmtId="0" fontId="7" fillId="0" borderId="0" xfId="4" applyFont="1" applyAlignment="1">
      <alignment horizontal="center" vertical="center" wrapText="1"/>
    </xf>
    <xf numFmtId="0" fontId="7" fillId="0" borderId="0" xfId="4" applyFont="1" applyAlignment="1">
      <alignment vertical="center" wrapText="1"/>
    </xf>
    <xf numFmtId="0" fontId="22" fillId="0" borderId="1" xfId="4" applyFont="1" applyBorder="1" applyAlignment="1">
      <alignment horizontal="left" vertical="center" wrapText="1" indent="1"/>
    </xf>
    <xf numFmtId="0" fontId="22" fillId="0" borderId="2" xfId="4" applyFont="1" applyBorder="1" applyAlignment="1">
      <alignment horizontal="left" vertical="center" wrapText="1" indent="1"/>
    </xf>
    <xf numFmtId="0" fontId="22" fillId="0" borderId="3" xfId="4" applyFont="1" applyBorder="1" applyAlignment="1">
      <alignment horizontal="left" vertical="center" wrapText="1" indent="1"/>
    </xf>
    <xf numFmtId="0" fontId="22" fillId="0" borderId="4" xfId="4" applyFont="1" applyBorder="1" applyAlignment="1">
      <alignment horizontal="left" vertical="center" wrapText="1" indent="1"/>
    </xf>
    <xf numFmtId="0" fontId="22" fillId="0" borderId="5" xfId="4" applyFont="1" applyBorder="1" applyAlignment="1">
      <alignment horizontal="left" vertical="center" wrapText="1" indent="1"/>
    </xf>
    <xf numFmtId="0" fontId="22" fillId="0" borderId="6" xfId="4" applyFont="1" applyBorder="1" applyAlignment="1">
      <alignment horizontal="left" vertical="center" wrapText="1" indent="1"/>
    </xf>
    <xf numFmtId="49" fontId="22" fillId="0" borderId="7" xfId="4" applyNumberFormat="1" applyFont="1" applyBorder="1" applyAlignment="1">
      <alignment horizontal="left" vertical="center" wrapText="1" indent="1"/>
    </xf>
    <xf numFmtId="49" fontId="22" fillId="0" borderId="8" xfId="4" applyNumberFormat="1" applyFont="1" applyBorder="1" applyAlignment="1">
      <alignment horizontal="left" vertical="center" wrapText="1" indent="1"/>
    </xf>
    <xf numFmtId="49" fontId="22" fillId="0" borderId="9" xfId="4" applyNumberFormat="1" applyFont="1" applyBorder="1" applyAlignment="1">
      <alignment horizontal="left" vertical="center" wrapText="1" indent="1"/>
    </xf>
    <xf numFmtId="49" fontId="22" fillId="0" borderId="10" xfId="4" applyNumberFormat="1" applyFont="1" applyBorder="1" applyAlignment="1">
      <alignment horizontal="left" vertical="center" wrapText="1" indent="1"/>
    </xf>
    <xf numFmtId="49" fontId="22" fillId="0" borderId="11" xfId="4" applyNumberFormat="1" applyFont="1" applyBorder="1" applyAlignment="1">
      <alignment horizontal="left" vertical="center" wrapText="1" indent="1"/>
    </xf>
    <xf numFmtId="49" fontId="22" fillId="0" borderId="12" xfId="4" applyNumberFormat="1" applyFont="1" applyBorder="1" applyAlignment="1">
      <alignment horizontal="left" vertical="center" wrapText="1" indent="1"/>
    </xf>
    <xf numFmtId="0" fontId="22" fillId="0" borderId="0" xfId="4" applyFont="1" applyAlignment="1">
      <alignment horizontal="left" vertical="center" wrapText="1" indent="1"/>
    </xf>
    <xf numFmtId="0" fontId="20" fillId="0" borderId="13" xfId="4" applyFont="1" applyBorder="1" applyAlignment="1">
      <alignment horizontal="left" vertical="center" wrapText="1" indent="1"/>
    </xf>
    <xf numFmtId="0" fontId="20" fillId="0" borderId="14" xfId="4" applyFont="1" applyBorder="1" applyAlignment="1">
      <alignment horizontal="left" vertical="center" wrapText="1" indent="1"/>
    </xf>
    <xf numFmtId="0" fontId="20" fillId="0" borderId="15" xfId="4" applyFont="1" applyBorder="1" applyAlignment="1">
      <alignment horizontal="left" vertical="center" wrapText="1" indent="1"/>
    </xf>
    <xf numFmtId="0" fontId="8" fillId="0" borderId="13" xfId="4" applyFont="1" applyBorder="1" applyAlignment="1">
      <alignment horizontal="center" vertical="center" wrapText="1"/>
    </xf>
    <xf numFmtId="0" fontId="8" fillId="0" borderId="14" xfId="4" applyFont="1" applyBorder="1" applyAlignment="1">
      <alignment horizontal="center" vertical="center" wrapText="1"/>
    </xf>
    <xf numFmtId="164" fontId="22" fillId="0" borderId="16" xfId="0" applyNumberFormat="1" applyFont="1" applyBorder="1" applyAlignment="1" applyProtection="1">
      <alignment vertical="center" wrapText="1"/>
      <protection locked="0"/>
    </xf>
    <xf numFmtId="164" fontId="22" fillId="0" borderId="2" xfId="0" applyNumberFormat="1" applyFont="1" applyBorder="1" applyAlignment="1" applyProtection="1">
      <alignment vertical="center" wrapText="1"/>
      <protection locked="0"/>
    </xf>
    <xf numFmtId="164" fontId="22" fillId="0" borderId="6" xfId="0" applyNumberFormat="1" applyFont="1" applyBorder="1" applyAlignment="1" applyProtection="1">
      <alignment vertical="center" wrapText="1"/>
      <protection locked="0"/>
    </xf>
    <xf numFmtId="0" fontId="20" fillId="0" borderId="14" xfId="4" applyFont="1" applyBorder="1" applyAlignment="1">
      <alignment vertical="center" wrapText="1"/>
    </xf>
    <xf numFmtId="0" fontId="20" fillId="0" borderId="19" xfId="4" applyFont="1" applyBorder="1" applyAlignment="1">
      <alignment vertical="center" wrapText="1"/>
    </xf>
    <xf numFmtId="0" fontId="30" fillId="0" borderId="2" xfId="0" applyFont="1" applyBorder="1" applyAlignment="1" applyProtection="1">
      <alignment horizontal="left" vertical="center" indent="1"/>
      <protection locked="0"/>
    </xf>
    <xf numFmtId="3" fontId="30" fillId="0" borderId="16" xfId="0" applyNumberFormat="1" applyFont="1" applyBorder="1" applyAlignment="1" applyProtection="1">
      <alignment horizontal="right" vertical="center" indent="1"/>
      <protection locked="0"/>
    </xf>
    <xf numFmtId="0" fontId="30" fillId="0" borderId="6" xfId="0" applyFont="1" applyBorder="1" applyAlignment="1" applyProtection="1">
      <alignment horizontal="left" vertical="center" indent="1"/>
      <protection locked="0"/>
    </xf>
    <xf numFmtId="0" fontId="20" fillId="0" borderId="13" xfId="4" applyFont="1" applyBorder="1" applyAlignment="1">
      <alignment horizontal="center" vertical="center" wrapText="1"/>
    </xf>
    <xf numFmtId="0" fontId="20" fillId="0" borderId="14" xfId="4" applyFont="1" applyBorder="1" applyAlignment="1">
      <alignment horizontal="center" vertical="center" wrapText="1"/>
    </xf>
    <xf numFmtId="0" fontId="20" fillId="0" borderId="20" xfId="4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8" fillId="0" borderId="14" xfId="5" applyFont="1" applyBorder="1" applyAlignment="1">
      <alignment horizontal="left" vertical="center" indent="1"/>
    </xf>
    <xf numFmtId="0" fontId="12" fillId="0" borderId="0" xfId="4"/>
    <xf numFmtId="0" fontId="8" fillId="0" borderId="20" xfId="4" applyFont="1" applyBorder="1" applyAlignment="1">
      <alignment horizontal="center" vertical="center" wrapText="1"/>
    </xf>
    <xf numFmtId="164" fontId="0" fillId="0" borderId="0" xfId="0" applyNumberFormat="1" applyAlignment="1">
      <alignment vertical="center" wrapText="1"/>
    </xf>
    <xf numFmtId="164" fontId="0" fillId="0" borderId="0" xfId="0" applyNumberFormat="1" applyAlignment="1">
      <alignment horizontal="center" vertical="center" wrapText="1"/>
    </xf>
    <xf numFmtId="164" fontId="6" fillId="0" borderId="0" xfId="0" applyNumberFormat="1" applyFont="1" applyAlignment="1">
      <alignment horizontal="right" vertical="center"/>
    </xf>
    <xf numFmtId="164" fontId="4" fillId="0" borderId="0" xfId="0" applyNumberFormat="1" applyFont="1" applyAlignment="1">
      <alignment horizontal="center" vertical="center" wrapText="1"/>
    </xf>
    <xf numFmtId="164" fontId="22" fillId="0" borderId="8" xfId="0" applyNumberFormat="1" applyFont="1" applyBorder="1" applyAlignment="1" applyProtection="1">
      <alignment horizontal="left" vertical="center" wrapText="1" indent="1"/>
      <protection locked="0"/>
    </xf>
    <xf numFmtId="0" fontId="0" fillId="0" borderId="0" xfId="0" applyAlignment="1">
      <alignment vertical="center"/>
    </xf>
    <xf numFmtId="164" fontId="6" fillId="0" borderId="0" xfId="0" applyNumberFormat="1" applyFont="1" applyAlignment="1">
      <alignment horizontal="right" wrapText="1"/>
    </xf>
    <xf numFmtId="164" fontId="8" fillId="0" borderId="20" xfId="0" applyNumberFormat="1" applyFont="1" applyBorder="1" applyAlignment="1">
      <alignment horizontal="center" vertical="center" wrapText="1"/>
    </xf>
    <xf numFmtId="164" fontId="20" fillId="0" borderId="21" xfId="0" applyNumberFormat="1" applyFont="1" applyBorder="1" applyAlignment="1">
      <alignment horizontal="center" vertical="center" wrapText="1"/>
    </xf>
    <xf numFmtId="164" fontId="20" fillId="0" borderId="22" xfId="0" applyNumberFormat="1" applyFont="1" applyBorder="1" applyAlignment="1">
      <alignment horizontal="center" vertical="center" wrapText="1"/>
    </xf>
    <xf numFmtId="164" fontId="20" fillId="0" borderId="23" xfId="0" applyNumberFormat="1" applyFont="1" applyBorder="1" applyAlignment="1">
      <alignment horizontal="center" vertical="center" wrapText="1"/>
    </xf>
    <xf numFmtId="164" fontId="22" fillId="0" borderId="16" xfId="0" applyNumberFormat="1" applyFont="1" applyBorder="1" applyAlignment="1">
      <alignment vertical="center" wrapText="1"/>
    </xf>
    <xf numFmtId="164" fontId="22" fillId="0" borderId="10" xfId="0" applyNumberFormat="1" applyFont="1" applyBorder="1" applyAlignment="1" applyProtection="1">
      <alignment horizontal="left" vertical="center" wrapText="1" indent="1"/>
      <protection locked="0"/>
    </xf>
    <xf numFmtId="164" fontId="22" fillId="0" borderId="18" xfId="0" applyNumberFormat="1" applyFont="1" applyBorder="1" applyAlignment="1">
      <alignment vertical="center" wrapText="1"/>
    </xf>
    <xf numFmtId="164" fontId="20" fillId="0" borderId="14" xfId="0" applyNumberFormat="1" applyFont="1" applyBorder="1" applyAlignment="1">
      <alignment vertical="center" wrapText="1"/>
    </xf>
    <xf numFmtId="164" fontId="20" fillId="0" borderId="20" xfId="0" applyNumberFormat="1" applyFont="1" applyBorder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164" fontId="19" fillId="0" borderId="8" xfId="0" applyNumberFormat="1" applyFont="1" applyBorder="1" applyAlignment="1" applyProtection="1">
      <alignment horizontal="left" vertical="center" wrapText="1" indent="1"/>
      <protection locked="0"/>
    </xf>
    <xf numFmtId="164" fontId="19" fillId="0" borderId="2" xfId="0" applyNumberFormat="1" applyFont="1" applyBorder="1" applyAlignment="1" applyProtection="1">
      <alignment vertical="center" wrapText="1"/>
      <protection locked="0"/>
    </xf>
    <xf numFmtId="164" fontId="19" fillId="0" borderId="16" xfId="0" applyNumberFormat="1" applyFont="1" applyBorder="1" applyAlignment="1">
      <alignment vertical="center" wrapText="1"/>
    </xf>
    <xf numFmtId="164" fontId="19" fillId="0" borderId="10" xfId="0" applyNumberFormat="1" applyFont="1" applyBorder="1" applyAlignment="1" applyProtection="1">
      <alignment horizontal="left" vertical="center" wrapText="1" indent="1"/>
      <protection locked="0"/>
    </xf>
    <xf numFmtId="164" fontId="19" fillId="0" borderId="6" xfId="0" applyNumberFormat="1" applyFont="1" applyBorder="1" applyAlignment="1" applyProtection="1">
      <alignment vertical="center" wrapText="1"/>
      <protection locked="0"/>
    </xf>
    <xf numFmtId="164" fontId="19" fillId="0" borderId="18" xfId="0" applyNumberFormat="1" applyFont="1" applyBorder="1" applyAlignment="1">
      <alignment vertical="center" wrapText="1"/>
    </xf>
    <xf numFmtId="164" fontId="8" fillId="0" borderId="20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4" fontId="22" fillId="0" borderId="24" xfId="0" applyNumberFormat="1" applyFont="1" applyBorder="1" applyAlignment="1">
      <alignment vertical="center" wrapText="1"/>
    </xf>
    <xf numFmtId="164" fontId="22" fillId="0" borderId="13" xfId="0" applyNumberFormat="1" applyFont="1" applyBorder="1" applyAlignment="1">
      <alignment vertical="center" wrapText="1"/>
    </xf>
    <xf numFmtId="164" fontId="22" fillId="0" borderId="14" xfId="0" applyNumberFormat="1" applyFont="1" applyBorder="1" applyAlignment="1">
      <alignment vertical="center" wrapText="1"/>
    </xf>
    <xf numFmtId="164" fontId="22" fillId="0" borderId="20" xfId="0" applyNumberFormat="1" applyFont="1" applyBorder="1" applyAlignment="1">
      <alignment vertical="center" wrapText="1"/>
    </xf>
    <xf numFmtId="164" fontId="22" fillId="0" borderId="25" xfId="0" applyNumberFormat="1" applyFont="1" applyBorder="1" applyAlignment="1" applyProtection="1">
      <alignment horizontal="left" vertical="center" wrapText="1" indent="1"/>
      <protection locked="0"/>
    </xf>
    <xf numFmtId="164" fontId="22" fillId="0" borderId="25" xfId="0" applyNumberFormat="1" applyFont="1" applyBorder="1" applyAlignment="1" applyProtection="1">
      <alignment vertical="center" wrapText="1"/>
      <protection locked="0"/>
    </xf>
    <xf numFmtId="164" fontId="22" fillId="0" borderId="8" xfId="0" applyNumberFormat="1" applyFont="1" applyBorder="1" applyAlignment="1" applyProtection="1">
      <alignment vertical="center" wrapText="1"/>
      <protection locked="0"/>
    </xf>
    <xf numFmtId="164" fontId="10" fillId="0" borderId="0" xfId="0" applyNumberFormat="1" applyFont="1" applyAlignment="1">
      <alignment horizontal="center" vertical="center" wrapText="1"/>
    </xf>
    <xf numFmtId="164" fontId="10" fillId="0" borderId="0" xfId="0" applyNumberFormat="1" applyFont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30" fillId="0" borderId="29" xfId="0" applyNumberFormat="1" applyFont="1" applyBorder="1" applyAlignment="1" applyProtection="1">
      <alignment horizontal="right" vertical="center" wrapText="1" indent="1"/>
      <protection locked="0"/>
    </xf>
    <xf numFmtId="0" fontId="30" fillId="0" borderId="8" xfId="0" applyFont="1" applyBorder="1" applyAlignment="1">
      <alignment horizontal="center" vertical="center" wrapText="1"/>
    </xf>
    <xf numFmtId="164" fontId="30" fillId="0" borderId="2" xfId="0" applyNumberFormat="1" applyFont="1" applyBorder="1" applyAlignment="1" applyProtection="1">
      <alignment horizontal="right" vertical="center" wrapText="1" indent="1"/>
      <protection locked="0"/>
    </xf>
    <xf numFmtId="164" fontId="30" fillId="0" borderId="16" xfId="0" applyNumberFormat="1" applyFont="1" applyBorder="1" applyAlignment="1" applyProtection="1">
      <alignment horizontal="right" vertical="center" wrapText="1" indent="1"/>
      <protection locked="0"/>
    </xf>
    <xf numFmtId="0" fontId="30" fillId="0" borderId="2" xfId="0" applyFont="1" applyBorder="1" applyAlignment="1" applyProtection="1">
      <alignment vertical="center" wrapText="1"/>
      <protection locked="0"/>
    </xf>
    <xf numFmtId="0" fontId="30" fillId="0" borderId="30" xfId="0" applyFont="1" applyBorder="1" applyAlignment="1" applyProtection="1">
      <alignment vertical="center" wrapText="1"/>
      <protection locked="0"/>
    </xf>
    <xf numFmtId="164" fontId="30" fillId="0" borderId="30" xfId="0" applyNumberFormat="1" applyFont="1" applyBorder="1" applyAlignment="1" applyProtection="1">
      <alignment horizontal="right" vertical="center" wrapText="1" indent="1"/>
      <protection locked="0"/>
    </xf>
    <xf numFmtId="164" fontId="30" fillId="0" borderId="31" xfId="0" applyNumberFormat="1" applyFont="1" applyBorder="1" applyAlignment="1" applyProtection="1">
      <alignment horizontal="right" vertical="center" wrapText="1" indent="1"/>
      <protection locked="0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3" fontId="30" fillId="0" borderId="18" xfId="0" applyNumberFormat="1" applyFont="1" applyBorder="1" applyAlignment="1" applyProtection="1">
      <alignment horizontal="right" vertical="center" indent="1"/>
      <protection locked="0"/>
    </xf>
    <xf numFmtId="0" fontId="24" fillId="0" borderId="0" xfId="0" applyFont="1"/>
    <xf numFmtId="3" fontId="30" fillId="0" borderId="4" xfId="0" applyNumberFormat="1" applyFont="1" applyBorder="1" applyAlignment="1" applyProtection="1">
      <alignment vertical="center"/>
      <protection locked="0"/>
    </xf>
    <xf numFmtId="3" fontId="34" fillId="0" borderId="2" xfId="0" applyNumberFormat="1" applyFont="1" applyBorder="1" applyAlignment="1" applyProtection="1">
      <alignment vertical="center"/>
      <protection locked="0"/>
    </xf>
    <xf numFmtId="3" fontId="30" fillId="0" borderId="2" xfId="0" applyNumberFormat="1" applyFont="1" applyBorder="1" applyAlignment="1" applyProtection="1">
      <alignment vertical="center"/>
      <protection locked="0"/>
    </xf>
    <xf numFmtId="49" fontId="30" fillId="0" borderId="10" xfId="0" applyNumberFormat="1" applyFont="1" applyBorder="1" applyAlignment="1" applyProtection="1">
      <alignment vertical="center"/>
      <protection locked="0"/>
    </xf>
    <xf numFmtId="3" fontId="30" fillId="0" borderId="6" xfId="0" applyNumberFormat="1" applyFont="1" applyBorder="1" applyAlignment="1" applyProtection="1">
      <alignment vertical="center"/>
      <protection locked="0"/>
    </xf>
    <xf numFmtId="49" fontId="30" fillId="0" borderId="8" xfId="0" applyNumberFormat="1" applyFont="1" applyBorder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31" fillId="0" borderId="15" xfId="5" applyFont="1" applyBorder="1" applyAlignment="1">
      <alignment horizontal="center" vertical="center" wrapText="1"/>
    </xf>
    <xf numFmtId="0" fontId="31" fillId="0" borderId="19" xfId="5" applyFont="1" applyBorder="1" applyAlignment="1">
      <alignment horizontal="center" vertical="center"/>
    </xf>
    <xf numFmtId="0" fontId="31" fillId="0" borderId="32" xfId="5" applyFont="1" applyBorder="1" applyAlignment="1">
      <alignment horizontal="center" vertical="center"/>
    </xf>
    <xf numFmtId="0" fontId="12" fillId="0" borderId="0" xfId="5"/>
    <xf numFmtId="0" fontId="22" fillId="0" borderId="13" xfId="5" applyFont="1" applyBorder="1" applyAlignment="1">
      <alignment horizontal="left" vertical="center" indent="1"/>
    </xf>
    <xf numFmtId="0" fontId="12" fillId="0" borderId="0" xfId="5" applyAlignment="1">
      <alignment vertical="center"/>
    </xf>
    <xf numFmtId="0" fontId="22" fillId="0" borderId="7" xfId="5" applyFont="1" applyBorder="1" applyAlignment="1">
      <alignment horizontal="left" vertical="center" indent="1"/>
    </xf>
    <xf numFmtId="164" fontId="22" fillId="0" borderId="1" xfId="5" applyNumberFormat="1" applyFont="1" applyBorder="1" applyAlignment="1" applyProtection="1">
      <alignment vertical="center"/>
      <protection locked="0"/>
    </xf>
    <xf numFmtId="164" fontId="22" fillId="0" borderId="17" xfId="5" applyNumberFormat="1" applyFont="1" applyBorder="1" applyAlignment="1">
      <alignment vertical="center"/>
    </xf>
    <xf numFmtId="0" fontId="22" fillId="0" borderId="8" xfId="5" applyFont="1" applyBorder="1" applyAlignment="1">
      <alignment horizontal="left" vertical="center" indent="1"/>
    </xf>
    <xf numFmtId="164" fontId="22" fillId="0" borderId="2" xfId="5" applyNumberFormat="1" applyFont="1" applyBorder="1" applyAlignment="1" applyProtection="1">
      <alignment vertical="center"/>
      <protection locked="0"/>
    </xf>
    <xf numFmtId="164" fontId="22" fillId="0" borderId="16" xfId="5" applyNumberFormat="1" applyFont="1" applyBorder="1" applyAlignment="1">
      <alignment vertical="center"/>
    </xf>
    <xf numFmtId="0" fontId="12" fillId="0" borderId="0" xfId="5" applyAlignment="1" applyProtection="1">
      <alignment vertical="center"/>
      <protection locked="0"/>
    </xf>
    <xf numFmtId="164" fontId="22" fillId="0" borderId="3" xfId="5" applyNumberFormat="1" applyFont="1" applyBorder="1" applyAlignment="1" applyProtection="1">
      <alignment vertical="center"/>
      <protection locked="0"/>
    </xf>
    <xf numFmtId="164" fontId="22" fillId="0" borderId="29" xfId="5" applyNumberFormat="1" applyFont="1" applyBorder="1" applyAlignment="1">
      <alignment vertical="center"/>
    </xf>
    <xf numFmtId="164" fontId="20" fillId="0" borderId="14" xfId="5" applyNumberFormat="1" applyFont="1" applyBorder="1" applyAlignment="1">
      <alignment vertical="center"/>
    </xf>
    <xf numFmtId="164" fontId="20" fillId="0" borderId="20" xfId="5" applyNumberFormat="1" applyFont="1" applyBorder="1" applyAlignment="1">
      <alignment vertical="center"/>
    </xf>
    <xf numFmtId="0" fontId="22" fillId="0" borderId="9" xfId="5" applyFont="1" applyBorder="1" applyAlignment="1">
      <alignment horizontal="left" vertical="center" indent="1"/>
    </xf>
    <xf numFmtId="0" fontId="20" fillId="0" borderId="13" xfId="5" applyFont="1" applyBorder="1" applyAlignment="1">
      <alignment horizontal="left" vertical="center" indent="1"/>
    </xf>
    <xf numFmtId="164" fontId="20" fillId="0" borderId="14" xfId="5" applyNumberFormat="1" applyFont="1" applyBorder="1"/>
    <xf numFmtId="164" fontId="20" fillId="0" borderId="20" xfId="5" applyNumberFormat="1" applyFont="1" applyBorder="1"/>
    <xf numFmtId="0" fontId="12" fillId="0" borderId="0" xfId="5" applyProtection="1">
      <protection locked="0"/>
    </xf>
    <xf numFmtId="0" fontId="15" fillId="0" borderId="0" xfId="5" applyFont="1"/>
    <xf numFmtId="0" fontId="35" fillId="0" borderId="0" xfId="5" applyFont="1" applyProtection="1">
      <protection locked="0"/>
    </xf>
    <xf numFmtId="0" fontId="24" fillId="0" borderId="0" xfId="5" applyFont="1" applyProtection="1">
      <protection locked="0"/>
    </xf>
    <xf numFmtId="164" fontId="20" fillId="2" borderId="14" xfId="0" applyNumberFormat="1" applyFont="1" applyFill="1" applyBorder="1" applyAlignment="1">
      <alignment vertical="center" wrapText="1"/>
    </xf>
    <xf numFmtId="164" fontId="8" fillId="2" borderId="14" xfId="0" applyNumberFormat="1" applyFont="1" applyFill="1" applyBorder="1" applyAlignment="1">
      <alignment vertical="center" wrapText="1"/>
    </xf>
    <xf numFmtId="3" fontId="4" fillId="0" borderId="20" xfId="0" applyNumberFormat="1" applyFont="1" applyBorder="1" applyAlignment="1" applyProtection="1">
      <alignment horizontal="right" vertical="center" wrapText="1" indent="1"/>
      <protection locked="0"/>
    </xf>
    <xf numFmtId="164" fontId="22" fillId="0" borderId="9" xfId="0" applyNumberFormat="1" applyFont="1" applyBorder="1" applyAlignment="1" applyProtection="1">
      <alignment horizontal="left" vertical="center" wrapText="1" indent="1"/>
      <protection locked="0"/>
    </xf>
    <xf numFmtId="0" fontId="30" fillId="0" borderId="3" xfId="0" applyFont="1" applyBorder="1" applyAlignment="1" applyProtection="1">
      <alignment vertical="center" wrapText="1"/>
      <protection locked="0"/>
    </xf>
    <xf numFmtId="0" fontId="29" fillId="0" borderId="14" xfId="4" applyFont="1" applyBorder="1" applyAlignment="1">
      <alignment horizontal="left" vertical="center" wrapText="1" indent="1"/>
    </xf>
    <xf numFmtId="164" fontId="29" fillId="0" borderId="13" xfId="0" applyNumberFormat="1" applyFont="1" applyBorder="1" applyAlignment="1">
      <alignment horizontal="left" vertical="center" wrapText="1" indent="1"/>
    </xf>
    <xf numFmtId="0" fontId="37" fillId="0" borderId="0" xfId="0" applyFont="1"/>
    <xf numFmtId="0" fontId="38" fillId="0" borderId="0" xfId="0" applyFont="1"/>
    <xf numFmtId="0" fontId="38" fillId="0" borderId="0" xfId="0" applyFont="1" applyAlignment="1">
      <alignment horizontal="right" indent="1"/>
    </xf>
    <xf numFmtId="0" fontId="25" fillId="0" borderId="0" xfId="0" applyFont="1" applyAlignment="1">
      <alignment horizontal="center"/>
    </xf>
    <xf numFmtId="0" fontId="29" fillId="0" borderId="14" xfId="4" applyFont="1" applyBorder="1" applyAlignment="1">
      <alignment horizontal="left" vertical="center" wrapText="1"/>
    </xf>
    <xf numFmtId="164" fontId="30" fillId="0" borderId="5" xfId="0" applyNumberFormat="1" applyFont="1" applyBorder="1" applyAlignment="1" applyProtection="1">
      <alignment horizontal="right" vertical="center" wrapText="1" indent="1"/>
      <protection locked="0"/>
    </xf>
    <xf numFmtId="0" fontId="30" fillId="0" borderId="11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3" fontId="38" fillId="0" borderId="0" xfId="0" applyNumberFormat="1" applyFont="1" applyAlignment="1">
      <alignment horizontal="right" indent="1"/>
    </xf>
    <xf numFmtId="3" fontId="31" fillId="0" borderId="0" xfId="0" applyNumberFormat="1" applyFont="1" applyAlignment="1">
      <alignment horizontal="right" indent="1"/>
    </xf>
    <xf numFmtId="0" fontId="6" fillId="0" borderId="34" xfId="0" applyFont="1" applyBorder="1" applyAlignment="1">
      <alignment horizontal="right"/>
    </xf>
    <xf numFmtId="164" fontId="36" fillId="0" borderId="34" xfId="4" applyNumberFormat="1" applyFont="1" applyBorder="1" applyAlignment="1">
      <alignment horizontal="left" vertical="center"/>
    </xf>
    <xf numFmtId="0" fontId="30" fillId="0" borderId="22" xfId="4" applyFont="1" applyBorder="1" applyAlignment="1">
      <alignment horizontal="left" vertical="center" wrapText="1" indent="1"/>
    </xf>
    <xf numFmtId="0" fontId="22" fillId="0" borderId="2" xfId="4" applyFont="1" applyBorder="1" applyAlignment="1">
      <alignment horizontal="left" indent="6"/>
    </xf>
    <xf numFmtId="0" fontId="22" fillId="0" borderId="2" xfId="4" applyFont="1" applyBorder="1" applyAlignment="1">
      <alignment horizontal="left" vertical="center" wrapText="1" indent="6"/>
    </xf>
    <xf numFmtId="0" fontId="22" fillId="0" borderId="6" xfId="4" applyFont="1" applyBorder="1" applyAlignment="1">
      <alignment horizontal="left" vertical="center" wrapText="1" indent="6"/>
    </xf>
    <xf numFmtId="0" fontId="22" fillId="0" borderId="30" xfId="4" applyFont="1" applyBorder="1" applyAlignment="1">
      <alignment horizontal="left" vertical="center" wrapText="1" indent="6"/>
    </xf>
    <xf numFmtId="0" fontId="43" fillId="0" borderId="0" xfId="0" applyFont="1"/>
    <xf numFmtId="0" fontId="44" fillId="0" borderId="0" xfId="0" applyFont="1"/>
    <xf numFmtId="0" fontId="2" fillId="0" borderId="0" xfId="4" applyFont="1"/>
    <xf numFmtId="164" fontId="5" fillId="0" borderId="0" xfId="4" applyNumberFormat="1" applyFont="1" applyAlignment="1">
      <alignment horizontal="centerContinuous" vertical="center"/>
    </xf>
    <xf numFmtId="0" fontId="15" fillId="0" borderId="8" xfId="4" applyFont="1" applyBorder="1" applyAlignment="1">
      <alignment horizontal="center" vertical="center"/>
    </xf>
    <xf numFmtId="0" fontId="15" fillId="0" borderId="9" xfId="4" applyFont="1" applyBorder="1" applyAlignment="1">
      <alignment horizontal="center" vertical="center"/>
    </xf>
    <xf numFmtId="0" fontId="15" fillId="0" borderId="13" xfId="4" applyFont="1" applyBorder="1" applyAlignment="1">
      <alignment horizontal="center" vertical="center"/>
    </xf>
    <xf numFmtId="0" fontId="15" fillId="0" borderId="14" xfId="4" applyFont="1" applyBorder="1" applyAlignment="1">
      <alignment horizontal="center" vertical="center"/>
    </xf>
    <xf numFmtId="0" fontId="15" fillId="0" borderId="20" xfId="4" applyFont="1" applyBorder="1" applyAlignment="1">
      <alignment horizontal="center" vertical="center"/>
    </xf>
    <xf numFmtId="0" fontId="11" fillId="0" borderId="0" xfId="0" applyFont="1"/>
    <xf numFmtId="0" fontId="15" fillId="0" borderId="10" xfId="4" applyFont="1" applyBorder="1" applyAlignment="1">
      <alignment horizontal="center" vertical="center"/>
    </xf>
    <xf numFmtId="0" fontId="32" fillId="0" borderId="14" xfId="4" applyFont="1" applyBorder="1"/>
    <xf numFmtId="165" fontId="15" fillId="0" borderId="29" xfId="1" applyNumberFormat="1" applyFont="1" applyBorder="1"/>
    <xf numFmtId="165" fontId="15" fillId="0" borderId="16" xfId="1" applyNumberFormat="1" applyFont="1" applyBorder="1"/>
    <xf numFmtId="0" fontId="23" fillId="0" borderId="0" xfId="0" applyFont="1" applyAlignment="1">
      <alignment horizontal="right"/>
    </xf>
    <xf numFmtId="0" fontId="8" fillId="0" borderId="35" xfId="4" applyFont="1" applyBorder="1" applyAlignment="1">
      <alignment horizontal="center" vertical="center" wrapText="1"/>
    </xf>
    <xf numFmtId="0" fontId="41" fillId="0" borderId="0" xfId="0" applyFont="1"/>
    <xf numFmtId="0" fontId="3" fillId="0" borderId="0" xfId="0" applyFont="1"/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42" fillId="0" borderId="0" xfId="0" applyFont="1"/>
    <xf numFmtId="164" fontId="30" fillId="0" borderId="3" xfId="0" applyNumberFormat="1" applyFont="1" applyBorder="1" applyAlignment="1" applyProtection="1">
      <alignment vertical="center"/>
      <protection locked="0"/>
    </xf>
    <xf numFmtId="164" fontId="30" fillId="0" borderId="2" xfId="0" applyNumberFormat="1" applyFont="1" applyBorder="1" applyAlignment="1" applyProtection="1">
      <alignment vertical="center"/>
      <protection locked="0"/>
    </xf>
    <xf numFmtId="164" fontId="30" fillId="0" borderId="6" xfId="0" applyNumberFormat="1" applyFont="1" applyBorder="1" applyAlignment="1" applyProtection="1">
      <alignment vertical="center"/>
      <protection locked="0"/>
    </xf>
    <xf numFmtId="0" fontId="4" fillId="0" borderId="0" xfId="0" applyFont="1"/>
    <xf numFmtId="0" fontId="6" fillId="0" borderId="0" xfId="0" applyFont="1" applyAlignment="1">
      <alignment horizontal="center"/>
    </xf>
    <xf numFmtId="0" fontId="15" fillId="0" borderId="3" xfId="4" applyFont="1" applyBorder="1" applyProtection="1">
      <protection locked="0"/>
    </xf>
    <xf numFmtId="165" fontId="15" fillId="0" borderId="3" xfId="1" applyNumberFormat="1" applyFont="1" applyBorder="1" applyProtection="1">
      <protection locked="0"/>
    </xf>
    <xf numFmtId="0" fontId="15" fillId="0" borderId="2" xfId="4" applyFont="1" applyBorder="1" applyProtection="1">
      <protection locked="0"/>
    </xf>
    <xf numFmtId="165" fontId="15" fillId="0" borderId="2" xfId="1" applyNumberFormat="1" applyFont="1" applyBorder="1" applyProtection="1">
      <protection locked="0"/>
    </xf>
    <xf numFmtId="0" fontId="15" fillId="0" borderId="6" xfId="4" applyFont="1" applyBorder="1" applyProtection="1">
      <protection locked="0"/>
    </xf>
    <xf numFmtId="165" fontId="15" fillId="0" borderId="6" xfId="1" applyNumberFormat="1" applyFont="1" applyBorder="1" applyProtection="1">
      <protection locked="0"/>
    </xf>
    <xf numFmtId="0" fontId="29" fillId="0" borderId="11" xfId="4" applyFont="1" applyBorder="1" applyAlignment="1">
      <alignment horizontal="center" vertical="center" wrapText="1"/>
    </xf>
    <xf numFmtId="0" fontId="29" fillId="0" borderId="4" xfId="4" applyFont="1" applyBorder="1" applyAlignment="1">
      <alignment horizontal="center" vertical="center" wrapText="1"/>
    </xf>
    <xf numFmtId="0" fontId="29" fillId="0" borderId="36" xfId="4" applyFont="1" applyBorder="1" applyAlignment="1">
      <alignment horizontal="center" vertical="center" wrapText="1"/>
    </xf>
    <xf numFmtId="0" fontId="30" fillId="0" borderId="13" xfId="4" applyFont="1" applyBorder="1" applyAlignment="1">
      <alignment horizontal="center" vertical="center"/>
    </xf>
    <xf numFmtId="0" fontId="30" fillId="0" borderId="14" xfId="4" applyFont="1" applyBorder="1" applyAlignment="1">
      <alignment horizontal="center" vertical="center"/>
    </xf>
    <xf numFmtId="0" fontId="30" fillId="0" borderId="20" xfId="4" applyFont="1" applyBorder="1" applyAlignment="1">
      <alignment horizontal="center" vertical="center"/>
    </xf>
    <xf numFmtId="0" fontId="30" fillId="0" borderId="11" xfId="4" applyFont="1" applyBorder="1" applyAlignment="1">
      <alignment horizontal="center" vertical="center"/>
    </xf>
    <xf numFmtId="0" fontId="30" fillId="0" borderId="8" xfId="4" applyFont="1" applyBorder="1" applyAlignment="1">
      <alignment horizontal="center" vertical="center"/>
    </xf>
    <xf numFmtId="0" fontId="30" fillId="0" borderId="10" xfId="4" applyFont="1" applyBorder="1" applyAlignment="1">
      <alignment horizontal="center" vertical="center"/>
    </xf>
    <xf numFmtId="165" fontId="29" fillId="0" borderId="20" xfId="1" applyNumberFormat="1" applyFont="1" applyBorder="1"/>
    <xf numFmtId="165" fontId="30" fillId="0" borderId="36" xfId="1" applyNumberFormat="1" applyFont="1" applyBorder="1" applyProtection="1">
      <protection locked="0"/>
    </xf>
    <xf numFmtId="165" fontId="30" fillId="0" borderId="16" xfId="1" applyNumberFormat="1" applyFont="1" applyBorder="1" applyProtection="1">
      <protection locked="0"/>
    </xf>
    <xf numFmtId="165" fontId="30" fillId="0" borderId="18" xfId="1" applyNumberFormat="1" applyFont="1" applyBorder="1" applyProtection="1">
      <protection locked="0"/>
    </xf>
    <xf numFmtId="0" fontId="30" fillId="0" borderId="4" xfId="4" applyFont="1" applyBorder="1" applyProtection="1">
      <protection locked="0"/>
    </xf>
    <xf numFmtId="0" fontId="30" fillId="0" borderId="6" xfId="4" applyFont="1" applyBorder="1" applyProtection="1">
      <protection locked="0"/>
    </xf>
    <xf numFmtId="164" fontId="8" fillId="0" borderId="13" xfId="0" applyNumberFormat="1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164" fontId="8" fillId="0" borderId="13" xfId="0" applyNumberFormat="1" applyFont="1" applyBorder="1" applyAlignment="1">
      <alignment horizontal="left" vertical="center" wrapText="1"/>
    </xf>
    <xf numFmtId="164" fontId="8" fillId="0" borderId="14" xfId="0" applyNumberFormat="1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 wrapText="1" indent="1"/>
    </xf>
    <xf numFmtId="0" fontId="27" fillId="0" borderId="5" xfId="0" applyFont="1" applyBorder="1" applyAlignment="1">
      <alignment horizontal="left" vertical="center" wrapText="1" indent="1"/>
    </xf>
    <xf numFmtId="0" fontId="27" fillId="0" borderId="5" xfId="0" applyFont="1" applyBorder="1" applyAlignment="1">
      <alignment horizontal="left" vertical="center" wrapText="1" indent="8"/>
    </xf>
    <xf numFmtId="0" fontId="31" fillId="0" borderId="22" xfId="0" applyFont="1" applyBorder="1" applyAlignment="1">
      <alignment vertical="center" wrapText="1"/>
    </xf>
    <xf numFmtId="164" fontId="29" fillId="0" borderId="22" xfId="0" applyNumberFormat="1" applyFont="1" applyBorder="1" applyAlignment="1">
      <alignment vertical="center" wrapText="1"/>
    </xf>
    <xf numFmtId="164" fontId="29" fillId="0" borderId="23" xfId="0" applyNumberFormat="1" applyFont="1" applyBorder="1" applyAlignment="1">
      <alignment vertical="center" wrapText="1"/>
    </xf>
    <xf numFmtId="0" fontId="30" fillId="0" borderId="11" xfId="0" applyFont="1" applyBorder="1" applyAlignment="1">
      <alignment horizontal="right" vertical="center" indent="1"/>
    </xf>
    <xf numFmtId="164" fontId="15" fillId="3" borderId="24" xfId="0" applyNumberFormat="1" applyFont="1" applyFill="1" applyBorder="1" applyAlignment="1">
      <alignment horizontal="left" vertical="center" wrapText="1" indent="2"/>
    </xf>
    <xf numFmtId="3" fontId="32" fillId="0" borderId="20" xfId="0" applyNumberFormat="1" applyFont="1" applyBorder="1" applyAlignment="1">
      <alignment horizontal="right" vertical="center" indent="1"/>
    </xf>
    <xf numFmtId="0" fontId="31" fillId="0" borderId="15" xfId="0" applyFont="1" applyBorder="1" applyAlignment="1">
      <alignment vertical="center"/>
    </xf>
    <xf numFmtId="0" fontId="31" fillId="0" borderId="19" xfId="0" applyFont="1" applyBorder="1" applyAlignment="1">
      <alignment horizontal="center" vertical="center"/>
    </xf>
    <xf numFmtId="0" fontId="31" fillId="0" borderId="32" xfId="0" applyFont="1" applyBorder="1" applyAlignment="1">
      <alignment horizontal="center" vertical="center"/>
    </xf>
    <xf numFmtId="49" fontId="30" fillId="0" borderId="11" xfId="0" applyNumberFormat="1" applyFont="1" applyBorder="1" applyAlignment="1">
      <alignment vertical="center"/>
    </xf>
    <xf numFmtId="3" fontId="30" fillId="0" borderId="36" xfId="0" applyNumberFormat="1" applyFont="1" applyBorder="1" applyAlignment="1">
      <alignment vertical="center"/>
    </xf>
    <xf numFmtId="49" fontId="34" fillId="0" borderId="8" xfId="0" quotePrefix="1" applyNumberFormat="1" applyFont="1" applyBorder="1" applyAlignment="1">
      <alignment horizontal="left" vertical="center" indent="1"/>
    </xf>
    <xf numFmtId="3" fontId="34" fillId="0" borderId="16" xfId="0" applyNumberFormat="1" applyFont="1" applyBorder="1" applyAlignment="1">
      <alignment vertical="center"/>
    </xf>
    <xf numFmtId="49" fontId="30" fillId="0" borderId="8" xfId="0" applyNumberFormat="1" applyFont="1" applyBorder="1" applyAlignment="1">
      <alignment vertical="center"/>
    </xf>
    <xf numFmtId="3" fontId="30" fillId="0" borderId="16" xfId="0" applyNumberFormat="1" applyFont="1" applyBorder="1" applyAlignment="1">
      <alignment vertical="center"/>
    </xf>
    <xf numFmtId="49" fontId="31" fillId="0" borderId="13" xfId="0" applyNumberFormat="1" applyFont="1" applyBorder="1" applyAlignment="1">
      <alignment vertical="center"/>
    </xf>
    <xf numFmtId="3" fontId="30" fillId="0" borderId="14" xfId="0" applyNumberFormat="1" applyFont="1" applyBorder="1" applyAlignment="1">
      <alignment vertical="center"/>
    </xf>
    <xf numFmtId="3" fontId="30" fillId="0" borderId="20" xfId="0" applyNumberFormat="1" applyFont="1" applyBorder="1" applyAlignment="1">
      <alignment vertical="center"/>
    </xf>
    <xf numFmtId="49" fontId="30" fillId="0" borderId="8" xfId="0" applyNumberFormat="1" applyFont="1" applyBorder="1" applyAlignment="1">
      <alignment horizontal="left" vertical="center"/>
    </xf>
    <xf numFmtId="164" fontId="3" fillId="0" borderId="0" xfId="0" applyNumberFormat="1" applyFont="1" applyAlignment="1">
      <alignment horizontal="left" vertical="center" wrapText="1"/>
    </xf>
    <xf numFmtId="164" fontId="19" fillId="0" borderId="0" xfId="0" applyNumberFormat="1" applyFont="1" applyAlignment="1">
      <alignment vertical="center" wrapText="1"/>
    </xf>
    <xf numFmtId="0" fontId="8" fillId="0" borderId="38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164" fontId="8" fillId="0" borderId="41" xfId="0" applyNumberFormat="1" applyFont="1" applyBorder="1" applyAlignment="1">
      <alignment horizontal="center" vertical="center" wrapText="1"/>
    </xf>
    <xf numFmtId="0" fontId="29" fillId="0" borderId="14" xfId="0" applyFont="1" applyBorder="1" applyAlignment="1">
      <alignment horizontal="left" vertical="center" wrapText="1" indent="1"/>
    </xf>
    <xf numFmtId="0" fontId="28" fillId="0" borderId="13" xfId="0" applyFont="1" applyBorder="1" applyAlignment="1">
      <alignment horizontal="center" vertical="center" wrapText="1"/>
    </xf>
    <xf numFmtId="0" fontId="39" fillId="0" borderId="42" xfId="0" applyFont="1" applyBorder="1" applyAlignment="1">
      <alignment horizontal="left" wrapText="1" indent="1"/>
    </xf>
    <xf numFmtId="0" fontId="2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 indent="1"/>
    </xf>
    <xf numFmtId="0" fontId="22" fillId="0" borderId="0" xfId="0" applyFont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20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 indent="1"/>
    </xf>
    <xf numFmtId="0" fontId="0" fillId="0" borderId="0" xfId="0" applyAlignment="1">
      <alignment horizontal="left" vertical="center" wrapText="1"/>
    </xf>
    <xf numFmtId="0" fontId="4" fillId="0" borderId="13" xfId="0" applyFont="1" applyBorder="1" applyAlignment="1">
      <alignment horizontal="left" vertical="center"/>
    </xf>
    <xf numFmtId="0" fontId="4" fillId="0" borderId="42" xfId="0" applyFont="1" applyBorder="1" applyAlignment="1">
      <alignment vertical="center" wrapText="1"/>
    </xf>
    <xf numFmtId="0" fontId="40" fillId="0" borderId="0" xfId="0" applyFont="1" applyAlignment="1" applyProtection="1">
      <alignment horizontal="right" vertical="top"/>
      <protection locked="0"/>
    </xf>
    <xf numFmtId="16" fontId="0" fillId="0" borderId="0" xfId="0" applyNumberFormat="1" applyAlignment="1">
      <alignment vertical="center" wrapText="1"/>
    </xf>
    <xf numFmtId="0" fontId="30" fillId="0" borderId="9" xfId="0" applyFont="1" applyBorder="1" applyAlignment="1">
      <alignment horizontal="center" vertical="center"/>
    </xf>
    <xf numFmtId="164" fontId="29" fillId="0" borderId="29" xfId="0" applyNumberFormat="1" applyFont="1" applyBorder="1" applyAlignment="1">
      <alignment vertical="center"/>
    </xf>
    <xf numFmtId="0" fontId="30" fillId="0" borderId="8" xfId="0" applyFont="1" applyBorder="1" applyAlignment="1">
      <alignment horizontal="center" vertical="center"/>
    </xf>
    <xf numFmtId="164" fontId="29" fillId="0" borderId="16" xfId="0" applyNumberFormat="1" applyFont="1" applyBorder="1" applyAlignment="1">
      <alignment vertical="center"/>
    </xf>
    <xf numFmtId="0" fontId="30" fillId="0" borderId="10" xfId="0" applyFont="1" applyBorder="1" applyAlignment="1">
      <alignment horizontal="center" vertical="center"/>
    </xf>
    <xf numFmtId="164" fontId="29" fillId="0" borderId="18" xfId="0" applyNumberFormat="1" applyFont="1" applyBorder="1" applyAlignment="1">
      <alignment vertical="center"/>
    </xf>
    <xf numFmtId="0" fontId="29" fillId="0" borderId="13" xfId="0" applyFont="1" applyBorder="1" applyAlignment="1">
      <alignment horizontal="center" vertical="center"/>
    </xf>
    <xf numFmtId="0" fontId="31" fillId="0" borderId="14" xfId="0" applyFont="1" applyBorder="1" applyAlignment="1">
      <alignment vertical="center" wrapText="1"/>
    </xf>
    <xf numFmtId="164" fontId="29" fillId="0" borderId="14" xfId="0" applyNumberFormat="1" applyFont="1" applyBorder="1" applyAlignment="1">
      <alignment vertical="center"/>
    </xf>
    <xf numFmtId="164" fontId="29" fillId="0" borderId="20" xfId="0" applyNumberFormat="1" applyFont="1" applyBorder="1" applyAlignment="1">
      <alignment vertical="center"/>
    </xf>
    <xf numFmtId="0" fontId="0" fillId="0" borderId="45" xfId="0" applyBorder="1"/>
    <xf numFmtId="0" fontId="6" fillId="0" borderId="45" xfId="0" applyFont="1" applyBorder="1" applyAlignment="1">
      <alignment horizontal="center"/>
    </xf>
    <xf numFmtId="0" fontId="42" fillId="0" borderId="0" xfId="0" applyFont="1" applyProtection="1">
      <protection locked="0"/>
    </xf>
    <xf numFmtId="0" fontId="35" fillId="0" borderId="0" xfId="0" applyFont="1" applyProtection="1">
      <protection locked="0"/>
    </xf>
    <xf numFmtId="164" fontId="22" fillId="0" borderId="46" xfId="4" applyNumberFormat="1" applyFont="1" applyBorder="1" applyAlignment="1" applyProtection="1">
      <alignment horizontal="right" vertical="center" wrapText="1" indent="1"/>
      <protection locked="0"/>
    </xf>
    <xf numFmtId="164" fontId="22" fillId="0" borderId="41" xfId="4" applyNumberFormat="1" applyFont="1" applyBorder="1" applyAlignment="1" applyProtection="1">
      <alignment horizontal="right" vertical="center" wrapText="1" indent="1"/>
      <protection locked="0"/>
    </xf>
    <xf numFmtId="164" fontId="8" fillId="0" borderId="48" xfId="0" applyNumberFormat="1" applyFont="1" applyBorder="1" applyAlignment="1">
      <alignment horizontal="center" vertical="center"/>
    </xf>
    <xf numFmtId="164" fontId="8" fillId="0" borderId="31" xfId="0" applyNumberFormat="1" applyFont="1" applyBorder="1" applyAlignment="1">
      <alignment horizontal="center" vertical="center" wrapText="1"/>
    </xf>
    <xf numFmtId="164" fontId="20" fillId="0" borderId="43" xfId="0" applyNumberFormat="1" applyFont="1" applyBorder="1" applyAlignment="1">
      <alignment horizontal="center" vertical="center" wrapText="1"/>
    </xf>
    <xf numFmtId="164" fontId="20" fillId="0" borderId="24" xfId="0" applyNumberFormat="1" applyFont="1" applyBorder="1" applyAlignment="1">
      <alignment horizontal="center" vertical="center" wrapText="1"/>
    </xf>
    <xf numFmtId="164" fontId="20" fillId="0" borderId="33" xfId="0" applyNumberFormat="1" applyFont="1" applyBorder="1" applyAlignment="1">
      <alignment horizontal="center" vertical="center" wrapText="1"/>
    </xf>
    <xf numFmtId="164" fontId="20" fillId="0" borderId="20" xfId="0" applyNumberFormat="1" applyFont="1" applyBorder="1" applyAlignment="1">
      <alignment horizontal="center" vertical="center" wrapText="1"/>
    </xf>
    <xf numFmtId="164" fontId="20" fillId="0" borderId="28" xfId="0" applyNumberFormat="1" applyFont="1" applyBorder="1" applyAlignment="1">
      <alignment horizontal="center" vertical="center" wrapText="1"/>
    </xf>
    <xf numFmtId="164" fontId="20" fillId="0" borderId="13" xfId="0" applyNumberFormat="1" applyFont="1" applyBorder="1" applyAlignment="1">
      <alignment horizontal="center" vertical="center" wrapText="1"/>
    </xf>
    <xf numFmtId="164" fontId="20" fillId="0" borderId="24" xfId="0" applyNumberFormat="1" applyFont="1" applyBorder="1" applyAlignment="1">
      <alignment horizontal="left" vertical="center" wrapText="1" indent="1"/>
    </xf>
    <xf numFmtId="164" fontId="20" fillId="0" borderId="8" xfId="0" applyNumberFormat="1" applyFont="1" applyBorder="1" applyAlignment="1">
      <alignment horizontal="center" vertical="center" wrapText="1"/>
    </xf>
    <xf numFmtId="164" fontId="22" fillId="0" borderId="25" xfId="0" applyNumberFormat="1" applyFont="1" applyBorder="1" applyAlignment="1">
      <alignment vertical="center" wrapText="1"/>
    </xf>
    <xf numFmtId="164" fontId="29" fillId="0" borderId="24" xfId="0" applyNumberFormat="1" applyFont="1" applyBorder="1" applyAlignment="1">
      <alignment horizontal="left" vertical="center" wrapText="1" indent="1"/>
    </xf>
    <xf numFmtId="0" fontId="22" fillId="0" borderId="2" xfId="5" applyFont="1" applyBorder="1" applyAlignment="1">
      <alignment horizontal="left" vertical="center" indent="1"/>
    </xf>
    <xf numFmtId="0" fontId="22" fillId="0" borderId="3" xfId="5" applyFont="1" applyBorder="1" applyAlignment="1">
      <alignment horizontal="left" vertical="center" wrapText="1" indent="1"/>
    </xf>
    <xf numFmtId="0" fontId="22" fillId="0" borderId="2" xfId="5" applyFont="1" applyBorder="1" applyAlignment="1">
      <alignment horizontal="left" vertical="center" wrapText="1" indent="1"/>
    </xf>
    <xf numFmtId="0" fontId="22" fillId="0" borderId="3" xfId="5" applyFont="1" applyBorder="1" applyAlignment="1">
      <alignment horizontal="left" vertical="center" indent="1"/>
    </xf>
    <xf numFmtId="0" fontId="8" fillId="0" borderId="14" xfId="5" applyFont="1" applyBorder="1" applyAlignment="1">
      <alignment horizontal="left" indent="1"/>
    </xf>
    <xf numFmtId="0" fontId="28" fillId="0" borderId="14" xfId="0" applyFont="1" applyBorder="1" applyAlignment="1">
      <alignment horizontal="left" vertical="center" wrapText="1" indent="1"/>
    </xf>
    <xf numFmtId="0" fontId="27" fillId="0" borderId="2" xfId="0" applyFont="1" applyBorder="1" applyAlignment="1">
      <alignment horizontal="left" vertical="center" wrapText="1" indent="1"/>
    </xf>
    <xf numFmtId="0" fontId="27" fillId="0" borderId="6" xfId="0" applyFont="1" applyBorder="1" applyAlignment="1">
      <alignment horizontal="left" vertical="center" wrapText="1" indent="1"/>
    </xf>
    <xf numFmtId="0" fontId="28" fillId="0" borderId="21" xfId="0" applyFont="1" applyBorder="1" applyAlignment="1">
      <alignment horizontal="left" vertical="center" wrapText="1" indent="1"/>
    </xf>
    <xf numFmtId="164" fontId="20" fillId="0" borderId="32" xfId="4" applyNumberFormat="1" applyFont="1" applyBorder="1" applyAlignment="1">
      <alignment horizontal="right" vertical="center" wrapText="1" indent="1"/>
    </xf>
    <xf numFmtId="164" fontId="20" fillId="0" borderId="20" xfId="4" applyNumberFormat="1" applyFont="1" applyBorder="1" applyAlignment="1">
      <alignment horizontal="right" vertical="center" wrapText="1" indent="1"/>
    </xf>
    <xf numFmtId="164" fontId="22" fillId="0" borderId="36" xfId="4" applyNumberFormat="1" applyFont="1" applyBorder="1" applyAlignment="1" applyProtection="1">
      <alignment horizontal="right" vertical="center" wrapText="1" indent="1"/>
      <protection locked="0"/>
    </xf>
    <xf numFmtId="164" fontId="22" fillId="0" borderId="16" xfId="4" applyNumberFormat="1" applyFont="1" applyBorder="1" applyAlignment="1" applyProtection="1">
      <alignment horizontal="right" vertical="center" wrapText="1" indent="1"/>
      <protection locked="0"/>
    </xf>
    <xf numFmtId="164" fontId="22" fillId="0" borderId="29" xfId="4" applyNumberFormat="1" applyFont="1" applyBorder="1" applyAlignment="1" applyProtection="1">
      <alignment horizontal="right" vertical="center" wrapText="1" indent="1"/>
      <protection locked="0"/>
    </xf>
    <xf numFmtId="164" fontId="22" fillId="0" borderId="18" xfId="4" applyNumberFormat="1" applyFont="1" applyBorder="1" applyAlignment="1" applyProtection="1">
      <alignment horizontal="right" vertical="center" wrapText="1" indent="1"/>
      <protection locked="0"/>
    </xf>
    <xf numFmtId="164" fontId="30" fillId="0" borderId="16" xfId="4" applyNumberFormat="1" applyFont="1" applyBorder="1" applyAlignment="1" applyProtection="1">
      <alignment horizontal="right" vertical="center" wrapText="1" indent="1"/>
      <protection locked="0"/>
    </xf>
    <xf numFmtId="164" fontId="29" fillId="0" borderId="20" xfId="4" applyNumberFormat="1" applyFont="1" applyBorder="1" applyAlignment="1">
      <alignment horizontal="right" vertical="center" wrapText="1" indent="1"/>
    </xf>
    <xf numFmtId="164" fontId="7" fillId="0" borderId="0" xfId="4" applyNumberFormat="1" applyFont="1" applyAlignment="1">
      <alignment horizontal="right" vertical="center" wrapText="1" indent="1"/>
    </xf>
    <xf numFmtId="164" fontId="22" fillId="0" borderId="31" xfId="4" applyNumberFormat="1" applyFont="1" applyBorder="1" applyAlignment="1" applyProtection="1">
      <alignment horizontal="right" vertical="center" wrapText="1" indent="1"/>
      <protection locked="0"/>
    </xf>
    <xf numFmtId="164" fontId="28" fillId="0" borderId="20" xfId="0" applyNumberFormat="1" applyFont="1" applyBorder="1" applyAlignment="1">
      <alignment horizontal="right" vertical="center" wrapText="1" indent="1"/>
    </xf>
    <xf numFmtId="0" fontId="6" fillId="0" borderId="34" xfId="0" applyFont="1" applyBorder="1" applyAlignment="1">
      <alignment horizontal="right" vertical="center"/>
    </xf>
    <xf numFmtId="164" fontId="22" fillId="0" borderId="2" xfId="0" applyNumberFormat="1" applyFont="1" applyBorder="1" applyAlignment="1" applyProtection="1">
      <alignment horizontal="right" vertical="center" wrapText="1" indent="1"/>
      <protection locked="0"/>
    </xf>
    <xf numFmtId="164" fontId="22" fillId="0" borderId="49" xfId="0" applyNumberFormat="1" applyFont="1" applyBorder="1" applyAlignment="1" applyProtection="1">
      <alignment horizontal="right" vertical="center" wrapText="1" indent="1"/>
      <protection locked="0"/>
    </xf>
    <xf numFmtId="164" fontId="29" fillId="0" borderId="14" xfId="0" applyNumberFormat="1" applyFont="1" applyBorder="1" applyAlignment="1">
      <alignment horizontal="right" vertical="center" wrapText="1" indent="1"/>
    </xf>
    <xf numFmtId="164" fontId="30" fillId="0" borderId="1" xfId="0" applyNumberFormat="1" applyFont="1" applyBorder="1" applyAlignment="1" applyProtection="1">
      <alignment horizontal="right" vertical="center" wrapText="1" indent="1"/>
      <protection locked="0"/>
    </xf>
    <xf numFmtId="164" fontId="22" fillId="0" borderId="16" xfId="0" applyNumberFormat="1" applyFont="1" applyBorder="1" applyAlignment="1" applyProtection="1">
      <alignment horizontal="right" vertical="center" wrapText="1" indent="1"/>
      <protection locked="0"/>
    </xf>
    <xf numFmtId="164" fontId="22" fillId="0" borderId="18" xfId="0" applyNumberFormat="1" applyFont="1" applyBorder="1" applyAlignment="1" applyProtection="1">
      <alignment horizontal="right" vertical="center" wrapText="1" indent="1"/>
      <protection locked="0"/>
    </xf>
    <xf numFmtId="164" fontId="29" fillId="0" borderId="20" xfId="0" applyNumberFormat="1" applyFont="1" applyBorder="1" applyAlignment="1">
      <alignment horizontal="right" vertical="center" wrapText="1" indent="1"/>
    </xf>
    <xf numFmtId="164" fontId="30" fillId="0" borderId="17" xfId="0" applyNumberFormat="1" applyFont="1" applyBorder="1" applyAlignment="1" applyProtection="1">
      <alignment horizontal="right" vertical="center" wrapText="1" indent="1"/>
      <protection locked="0"/>
    </xf>
    <xf numFmtId="164" fontId="7" fillId="0" borderId="0" xfId="0" applyNumberFormat="1" applyFont="1" applyAlignment="1">
      <alignment horizontal="centerContinuous" vertical="center" wrapText="1"/>
    </xf>
    <xf numFmtId="164" fontId="0" fillId="0" borderId="0" xfId="0" applyNumberFormat="1" applyAlignment="1">
      <alignment horizontal="centerContinuous" vertical="center"/>
    </xf>
    <xf numFmtId="164" fontId="8" fillId="0" borderId="13" xfId="0" applyNumberFormat="1" applyFont="1" applyBorder="1" applyAlignment="1">
      <alignment horizontal="centerContinuous" vertical="center" wrapText="1"/>
    </xf>
    <xf numFmtId="164" fontId="8" fillId="0" borderId="14" xfId="0" applyNumberFormat="1" applyFont="1" applyBorder="1" applyAlignment="1">
      <alignment horizontal="centerContinuous" vertical="center" wrapText="1"/>
    </xf>
    <xf numFmtId="164" fontId="8" fillId="0" borderId="20" xfId="0" applyNumberFormat="1" applyFont="1" applyBorder="1" applyAlignment="1">
      <alignment horizontal="centerContinuous" vertical="center" wrapText="1"/>
    </xf>
    <xf numFmtId="164" fontId="29" fillId="0" borderId="24" xfId="0" applyNumberFormat="1" applyFont="1" applyBorder="1" applyAlignment="1">
      <alignment horizontal="center" vertical="center" wrapText="1"/>
    </xf>
    <xf numFmtId="164" fontId="29" fillId="0" borderId="13" xfId="0" applyNumberFormat="1" applyFont="1" applyBorder="1" applyAlignment="1">
      <alignment horizontal="center" vertical="center" wrapText="1"/>
    </xf>
    <xf numFmtId="164" fontId="29" fillId="0" borderId="14" xfId="0" applyNumberFormat="1" applyFont="1" applyBorder="1" applyAlignment="1">
      <alignment horizontal="center" vertical="center" wrapText="1"/>
    </xf>
    <xf numFmtId="164" fontId="29" fillId="0" borderId="20" xfId="0" applyNumberFormat="1" applyFont="1" applyBorder="1" applyAlignment="1">
      <alignment horizontal="center" vertical="center" wrapText="1"/>
    </xf>
    <xf numFmtId="164" fontId="29" fillId="0" borderId="0" xfId="0" applyNumberFormat="1" applyFont="1" applyAlignment="1">
      <alignment horizontal="center" vertical="center" wrapText="1"/>
    </xf>
    <xf numFmtId="164" fontId="0" fillId="0" borderId="27" xfId="0" applyNumberFormat="1" applyBorder="1" applyAlignment="1">
      <alignment horizontal="left" vertical="center" wrapText="1" indent="1"/>
    </xf>
    <xf numFmtId="164" fontId="22" fillId="0" borderId="9" xfId="0" applyNumberFormat="1" applyFont="1" applyBorder="1" applyAlignment="1">
      <alignment horizontal="left" vertical="center" wrapText="1" indent="1"/>
    </xf>
    <xf numFmtId="164" fontId="0" fillId="0" borderId="25" xfId="0" applyNumberFormat="1" applyBorder="1" applyAlignment="1">
      <alignment horizontal="left" vertical="center" wrapText="1" indent="1"/>
    </xf>
    <xf numFmtId="164" fontId="22" fillId="0" borderId="8" xfId="0" applyNumberFormat="1" applyFont="1" applyBorder="1" applyAlignment="1">
      <alignment horizontal="left" vertical="center" wrapText="1" indent="1"/>
    </xf>
    <xf numFmtId="164" fontId="32" fillId="0" borderId="24" xfId="0" applyNumberFormat="1" applyFont="1" applyBorder="1" applyAlignment="1">
      <alignment horizontal="left" vertical="center" wrapText="1" indent="1"/>
    </xf>
    <xf numFmtId="164" fontId="1" fillId="0" borderId="28" xfId="0" applyNumberFormat="1" applyFont="1" applyBorder="1" applyAlignment="1">
      <alignment horizontal="left" vertical="center" wrapText="1" indent="1"/>
    </xf>
    <xf numFmtId="164" fontId="30" fillId="0" borderId="7" xfId="0" applyNumberFormat="1" applyFont="1" applyBorder="1" applyAlignment="1">
      <alignment horizontal="left" vertical="center" wrapText="1" indent="1"/>
    </xf>
    <xf numFmtId="164" fontId="30" fillId="0" borderId="8" xfId="0" applyNumberFormat="1" applyFont="1" applyBorder="1" applyAlignment="1">
      <alignment horizontal="left" vertical="center" wrapText="1" indent="1"/>
    </xf>
    <xf numFmtId="164" fontId="1" fillId="0" borderId="25" xfId="0" applyNumberFormat="1" applyFont="1" applyBorder="1" applyAlignment="1">
      <alignment horizontal="left" vertical="center" wrapText="1" indent="1"/>
    </xf>
    <xf numFmtId="164" fontId="34" fillId="0" borderId="2" xfId="0" applyNumberFormat="1" applyFont="1" applyBorder="1" applyAlignment="1">
      <alignment horizontal="right" vertical="center" wrapText="1" indent="1"/>
    </xf>
    <xf numFmtId="164" fontId="32" fillId="0" borderId="13" xfId="0" applyNumberFormat="1" applyFont="1" applyBorder="1" applyAlignment="1">
      <alignment horizontal="left" vertical="center" wrapText="1" indent="1"/>
    </xf>
    <xf numFmtId="164" fontId="32" fillId="0" borderId="35" xfId="0" applyNumberFormat="1" applyFont="1" applyBorder="1" applyAlignment="1">
      <alignment horizontal="right" vertical="center" wrapText="1" indent="1"/>
    </xf>
    <xf numFmtId="164" fontId="29" fillId="0" borderId="20" xfId="0" applyNumberFormat="1" applyFont="1" applyBorder="1" applyAlignment="1" applyProtection="1">
      <alignment horizontal="right" vertical="center" wrapText="1" indent="1"/>
      <protection locked="0"/>
    </xf>
    <xf numFmtId="164" fontId="30" fillId="0" borderId="9" xfId="0" applyNumberFormat="1" applyFont="1" applyBorder="1" applyAlignment="1" applyProtection="1">
      <alignment horizontal="left" vertical="center" wrapText="1" indent="1"/>
      <protection locked="0"/>
    </xf>
    <xf numFmtId="164" fontId="34" fillId="0" borderId="7" xfId="0" applyNumberFormat="1" applyFont="1" applyBorder="1" applyAlignment="1">
      <alignment horizontal="left" vertical="center" wrapText="1" indent="1"/>
    </xf>
    <xf numFmtId="164" fontId="30" fillId="0" borderId="8" xfId="0" applyNumberFormat="1" applyFont="1" applyBorder="1" applyAlignment="1">
      <alignment horizontal="left" vertical="center" wrapText="1" indent="2"/>
    </xf>
    <xf numFmtId="164" fontId="30" fillId="0" borderId="2" xfId="0" applyNumberFormat="1" applyFont="1" applyBorder="1" applyAlignment="1">
      <alignment horizontal="left" vertical="center" wrapText="1" indent="2"/>
    </xf>
    <xf numFmtId="164" fontId="34" fillId="0" borderId="2" xfId="0" applyNumberFormat="1" applyFont="1" applyBorder="1" applyAlignment="1">
      <alignment horizontal="left" vertical="center" wrapText="1" indent="1"/>
    </xf>
    <xf numFmtId="164" fontId="30" fillId="0" borderId="9" xfId="0" applyNumberFormat="1" applyFont="1" applyBorder="1" applyAlignment="1">
      <alignment horizontal="left" vertical="center" wrapText="1" indent="1"/>
    </xf>
    <xf numFmtId="164" fontId="22" fillId="0" borderId="9" xfId="0" applyNumberFormat="1" applyFont="1" applyBorder="1" applyAlignment="1">
      <alignment horizontal="left" vertical="center" wrapText="1" indent="2"/>
    </xf>
    <xf numFmtId="164" fontId="22" fillId="0" borderId="10" xfId="0" applyNumberFormat="1" applyFont="1" applyBorder="1" applyAlignment="1">
      <alignment horizontal="left" vertical="center" wrapText="1" indent="2"/>
    </xf>
    <xf numFmtId="165" fontId="30" fillId="0" borderId="51" xfId="1" applyNumberFormat="1" applyFont="1" applyBorder="1" applyProtection="1">
      <protection locked="0"/>
    </xf>
    <xf numFmtId="165" fontId="30" fillId="0" borderId="46" xfId="1" applyNumberFormat="1" applyFont="1" applyBorder="1" applyProtection="1">
      <protection locked="0"/>
    </xf>
    <xf numFmtId="165" fontId="30" fillId="0" borderId="41" xfId="1" applyNumberFormat="1" applyFont="1" applyBorder="1" applyProtection="1">
      <protection locked="0"/>
    </xf>
    <xf numFmtId="0" fontId="30" fillId="0" borderId="3" xfId="4" applyFont="1" applyBorder="1"/>
    <xf numFmtId="0" fontId="8" fillId="0" borderId="4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6" xfId="0" quotePrefix="1" applyFont="1" applyBorder="1" applyAlignment="1">
      <alignment horizontal="right" vertical="center" indent="1"/>
    </xf>
    <xf numFmtId="0" fontId="8" fillId="0" borderId="32" xfId="0" applyFont="1" applyBorder="1" applyAlignment="1">
      <alignment horizontal="right" vertical="center" wrapText="1" indent="1"/>
    </xf>
    <xf numFmtId="164" fontId="8" fillId="0" borderId="41" xfId="0" applyNumberFormat="1" applyFont="1" applyBorder="1" applyAlignment="1">
      <alignment horizontal="right" vertical="center" wrapText="1" indent="1"/>
    </xf>
    <xf numFmtId="164" fontId="22" fillId="0" borderId="36" xfId="0" applyNumberFormat="1" applyFont="1" applyBorder="1" applyAlignment="1" applyProtection="1">
      <alignment horizontal="right" vertical="center" wrapText="1" indent="1"/>
      <protection locked="0"/>
    </xf>
    <xf numFmtId="164" fontId="22" fillId="0" borderId="17" xfId="0" applyNumberFormat="1" applyFont="1" applyBorder="1" applyAlignment="1" applyProtection="1">
      <alignment horizontal="right" vertical="center" wrapText="1" indent="1"/>
      <protection locked="0"/>
    </xf>
    <xf numFmtId="164" fontId="29" fillId="0" borderId="35" xfId="0" applyNumberFormat="1" applyFont="1" applyBorder="1" applyAlignment="1" applyProtection="1">
      <alignment horizontal="right" vertical="center" wrapText="1" indent="1"/>
      <protection locked="0"/>
    </xf>
    <xf numFmtId="164" fontId="29" fillId="0" borderId="35" xfId="0" applyNumberFormat="1" applyFont="1" applyBorder="1" applyAlignment="1">
      <alignment horizontal="right" vertical="center" wrapText="1" indent="1"/>
    </xf>
    <xf numFmtId="164" fontId="20" fillId="0" borderId="0" xfId="0" applyNumberFormat="1" applyFont="1" applyAlignment="1">
      <alignment horizontal="right" vertical="center" wrapText="1" indent="1"/>
    </xf>
    <xf numFmtId="0" fontId="22" fillId="0" borderId="0" xfId="0" applyFont="1" applyAlignment="1">
      <alignment horizontal="right" vertical="center" wrapText="1" indent="1"/>
    </xf>
    <xf numFmtId="164" fontId="20" fillId="0" borderId="35" xfId="0" applyNumberFormat="1" applyFont="1" applyBorder="1" applyAlignment="1">
      <alignment horizontal="right" vertical="center" wrapText="1" indent="1"/>
    </xf>
    <xf numFmtId="164" fontId="20" fillId="0" borderId="20" xfId="0" applyNumberFormat="1" applyFont="1" applyBorder="1" applyAlignment="1">
      <alignment horizontal="right" vertical="center" wrapText="1" indent="1"/>
    </xf>
    <xf numFmtId="0" fontId="0" fillId="0" borderId="0" xfId="0" applyAlignment="1">
      <alignment horizontal="right" vertical="center" wrapText="1" indent="1"/>
    </xf>
    <xf numFmtId="49" fontId="8" fillId="0" borderId="36" xfId="0" applyNumberFormat="1" applyFont="1" applyBorder="1" applyAlignment="1">
      <alignment horizontal="right" vertical="center"/>
    </xf>
    <xf numFmtId="49" fontId="8" fillId="0" borderId="52" xfId="0" applyNumberFormat="1" applyFont="1" applyBorder="1" applyAlignment="1">
      <alignment horizontal="right" vertical="center"/>
    </xf>
    <xf numFmtId="0" fontId="7" fillId="0" borderId="53" xfId="4" applyFont="1" applyBorder="1" applyAlignment="1">
      <alignment horizontal="center" vertical="center" wrapText="1"/>
    </xf>
    <xf numFmtId="0" fontId="7" fillId="0" borderId="53" xfId="4" applyFont="1" applyBorder="1" applyAlignment="1">
      <alignment vertical="center" wrapText="1"/>
    </xf>
    <xf numFmtId="164" fontId="7" fillId="0" borderId="53" xfId="4" applyNumberFormat="1" applyFont="1" applyBorder="1" applyAlignment="1">
      <alignment horizontal="right" vertical="center" wrapText="1" indent="1"/>
    </xf>
    <xf numFmtId="0" fontId="16" fillId="0" borderId="0" xfId="0" applyFont="1" applyAlignment="1">
      <alignment horizontal="center" wrapText="1"/>
    </xf>
    <xf numFmtId="0" fontId="24" fillId="0" borderId="0" xfId="0" applyFont="1" applyAlignment="1">
      <alignment horizont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/>
    </xf>
    <xf numFmtId="0" fontId="32" fillId="0" borderId="32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left" vertical="center" wrapText="1" indent="1"/>
    </xf>
    <xf numFmtId="0" fontId="12" fillId="0" borderId="0" xfId="4" applyAlignment="1">
      <alignment horizontal="right" vertical="center" indent="1"/>
    </xf>
    <xf numFmtId="0" fontId="40" fillId="0" borderId="2" xfId="0" applyFont="1" applyBorder="1" applyAlignment="1">
      <alignment horizontal="justify" wrapText="1"/>
    </xf>
    <xf numFmtId="0" fontId="40" fillId="0" borderId="2" xfId="0" applyFont="1" applyBorder="1" applyAlignment="1">
      <alignment wrapText="1"/>
    </xf>
    <xf numFmtId="0" fontId="40" fillId="0" borderId="30" xfId="0" applyFont="1" applyBorder="1" applyAlignment="1">
      <alignment wrapText="1"/>
    </xf>
    <xf numFmtId="0" fontId="45" fillId="0" borderId="0" xfId="0" applyFont="1" applyAlignment="1">
      <alignment horizontal="left" vertical="center" wrapText="1"/>
    </xf>
    <xf numFmtId="0" fontId="45" fillId="0" borderId="0" xfId="0" applyFont="1" applyAlignment="1">
      <alignment vertical="center" wrapText="1"/>
    </xf>
    <xf numFmtId="0" fontId="45" fillId="0" borderId="0" xfId="0" applyFont="1" applyAlignment="1">
      <alignment horizontal="right" vertical="center" wrapText="1" inden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right" vertical="center" wrapText="1" indent="1"/>
    </xf>
    <xf numFmtId="164" fontId="0" fillId="0" borderId="28" xfId="0" applyNumberFormat="1" applyBorder="1" applyAlignment="1">
      <alignment horizontal="left" vertical="center" wrapText="1" indent="1"/>
    </xf>
    <xf numFmtId="164" fontId="22" fillId="0" borderId="7" xfId="0" applyNumberFormat="1" applyFont="1" applyBorder="1" applyAlignment="1">
      <alignment horizontal="left" vertical="center" wrapText="1" indent="1"/>
    </xf>
    <xf numFmtId="164" fontId="22" fillId="0" borderId="54" xfId="0" applyNumberFormat="1" applyFont="1" applyBorder="1" applyAlignment="1" applyProtection="1">
      <alignment horizontal="right" vertical="center" wrapText="1" indent="1"/>
      <protection locked="0"/>
    </xf>
    <xf numFmtId="164" fontId="22" fillId="0" borderId="2" xfId="4" applyNumberFormat="1" applyFont="1" applyBorder="1" applyAlignment="1" applyProtection="1">
      <alignment horizontal="right" vertical="center" wrapText="1" indent="1"/>
      <protection locked="0"/>
    </xf>
    <xf numFmtId="164" fontId="22" fillId="0" borderId="6" xfId="4" applyNumberFormat="1" applyFont="1" applyBorder="1" applyAlignment="1" applyProtection="1">
      <alignment horizontal="right" vertical="center" wrapText="1" indent="1"/>
      <protection locked="0"/>
    </xf>
    <xf numFmtId="164" fontId="30" fillId="0" borderId="18" xfId="4" applyNumberFormat="1" applyFont="1" applyBorder="1" applyAlignment="1" applyProtection="1">
      <alignment horizontal="right" vertical="center" wrapText="1" indent="1"/>
      <protection locked="0"/>
    </xf>
    <xf numFmtId="164" fontId="29" fillId="0" borderId="14" xfId="4" applyNumberFormat="1" applyFont="1" applyBorder="1" applyAlignment="1">
      <alignment horizontal="right" vertical="center" wrapText="1" indent="1"/>
    </xf>
    <xf numFmtId="0" fontId="8" fillId="0" borderId="42" xfId="4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20" fillId="0" borderId="15" xfId="4" applyFont="1" applyBorder="1" applyAlignment="1">
      <alignment horizontal="center" vertical="center" wrapText="1"/>
    </xf>
    <xf numFmtId="0" fontId="20" fillId="0" borderId="19" xfId="4" applyFont="1" applyBorder="1" applyAlignment="1">
      <alignment horizontal="center" vertical="center" wrapText="1"/>
    </xf>
    <xf numFmtId="0" fontId="20" fillId="0" borderId="32" xfId="4" applyFont="1" applyBorder="1" applyAlignment="1">
      <alignment horizontal="center" vertical="center" wrapText="1"/>
    </xf>
    <xf numFmtId="164" fontId="22" fillId="0" borderId="29" xfId="4" applyNumberFormat="1" applyFont="1" applyBorder="1" applyAlignment="1">
      <alignment horizontal="right" vertical="center" wrapText="1" indent="1"/>
    </xf>
    <xf numFmtId="0" fontId="22" fillId="0" borderId="3" xfId="4" applyFont="1" applyBorder="1" applyAlignment="1">
      <alignment horizontal="left" vertical="center" wrapText="1" indent="6"/>
    </xf>
    <xf numFmtId="0" fontId="22" fillId="0" borderId="0" xfId="4" applyFont="1"/>
    <xf numFmtId="0" fontId="27" fillId="0" borderId="3" xfId="0" applyFont="1" applyBorder="1" applyAlignment="1">
      <alignment horizontal="left" wrapText="1" indent="1"/>
    </xf>
    <xf numFmtId="0" fontId="27" fillId="0" borderId="2" xfId="0" applyFont="1" applyBorder="1" applyAlignment="1">
      <alignment horizontal="left" wrapText="1" indent="1"/>
    </xf>
    <xf numFmtId="0" fontId="27" fillId="0" borderId="6" xfId="0" applyFont="1" applyBorder="1" applyAlignment="1">
      <alignment horizontal="left" wrapText="1" indent="1"/>
    </xf>
    <xf numFmtId="0" fontId="27" fillId="0" borderId="6" xfId="0" applyFont="1" applyBorder="1" applyAlignment="1">
      <alignment wrapText="1"/>
    </xf>
    <xf numFmtId="0" fontId="27" fillId="0" borderId="9" xfId="0" applyFont="1" applyBorder="1" applyAlignment="1">
      <alignment wrapText="1"/>
    </xf>
    <xf numFmtId="0" fontId="27" fillId="0" borderId="8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8" fillId="0" borderId="14" xfId="0" applyFont="1" applyBorder="1" applyAlignment="1">
      <alignment wrapText="1"/>
    </xf>
    <xf numFmtId="0" fontId="28" fillId="0" borderId="22" xfId="0" applyFont="1" applyBorder="1" applyAlignment="1">
      <alignment wrapText="1"/>
    </xf>
    <xf numFmtId="164" fontId="26" fillId="0" borderId="20" xfId="0" quotePrefix="1" applyNumberFormat="1" applyFont="1" applyBorder="1" applyAlignment="1">
      <alignment horizontal="right" vertical="center" wrapText="1" indent="1"/>
    </xf>
    <xf numFmtId="0" fontId="25" fillId="0" borderId="0" xfId="4" applyFont="1"/>
    <xf numFmtId="0" fontId="24" fillId="0" borderId="0" xfId="4" applyFont="1"/>
    <xf numFmtId="164" fontId="30" fillId="0" borderId="0" xfId="0" applyNumberFormat="1" applyFont="1" applyAlignment="1" applyProtection="1">
      <alignment horizontal="left" vertical="center" wrapText="1" indent="1"/>
      <protection locked="0"/>
    </xf>
    <xf numFmtId="164" fontId="22" fillId="0" borderId="8" xfId="0" quotePrefix="1" applyNumberFormat="1" applyFont="1" applyBorder="1" applyAlignment="1" applyProtection="1">
      <alignment horizontal="left" vertical="center" wrapText="1" indent="3"/>
      <protection locked="0"/>
    </xf>
    <xf numFmtId="164" fontId="22" fillId="0" borderId="7" xfId="0" applyNumberFormat="1" applyFont="1" applyBorder="1" applyAlignment="1" applyProtection="1">
      <alignment horizontal="left" vertical="center" wrapText="1" indent="1"/>
      <protection locked="0"/>
    </xf>
    <xf numFmtId="164" fontId="22" fillId="0" borderId="8" xfId="0" quotePrefix="1" applyNumberFormat="1" applyFont="1" applyBorder="1" applyAlignment="1" applyProtection="1">
      <alignment horizontal="left" vertical="center" wrapText="1" indent="6"/>
      <protection locked="0"/>
    </xf>
    <xf numFmtId="164" fontId="30" fillId="0" borderId="8" xfId="0" quotePrefix="1" applyNumberFormat="1" applyFont="1" applyBorder="1" applyAlignment="1" applyProtection="1">
      <alignment horizontal="left" vertical="center" wrapText="1" indent="6"/>
      <protection locked="0"/>
    </xf>
    <xf numFmtId="49" fontId="22" fillId="0" borderId="9" xfId="4" applyNumberFormat="1" applyFont="1" applyBorder="1" applyAlignment="1">
      <alignment horizontal="center" vertical="center" wrapText="1"/>
    </xf>
    <xf numFmtId="49" fontId="22" fillId="0" borderId="8" xfId="4" applyNumberFormat="1" applyFont="1" applyBorder="1" applyAlignment="1">
      <alignment horizontal="center" vertical="center" wrapText="1"/>
    </xf>
    <xf numFmtId="49" fontId="22" fillId="0" borderId="10" xfId="4" applyNumberFormat="1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wrapText="1"/>
    </xf>
    <xf numFmtId="0" fontId="27" fillId="0" borderId="9" xfId="0" applyFont="1" applyBorder="1" applyAlignment="1">
      <alignment horizontal="center" wrapText="1"/>
    </xf>
    <xf numFmtId="0" fontId="27" fillId="0" borderId="8" xfId="0" applyFont="1" applyBorder="1" applyAlignment="1">
      <alignment horizontal="center" wrapText="1"/>
    </xf>
    <xf numFmtId="0" fontId="27" fillId="0" borderId="10" xfId="0" applyFont="1" applyBorder="1" applyAlignment="1">
      <alignment horizontal="center" wrapText="1"/>
    </xf>
    <xf numFmtId="0" fontId="28" fillId="0" borderId="21" xfId="0" applyFont="1" applyBorder="1" applyAlignment="1">
      <alignment horizontal="center" wrapText="1"/>
    </xf>
    <xf numFmtId="49" fontId="22" fillId="0" borderId="11" xfId="4" applyNumberFormat="1" applyFont="1" applyBorder="1" applyAlignment="1">
      <alignment horizontal="center" vertical="center" wrapText="1"/>
    </xf>
    <xf numFmtId="49" fontId="22" fillId="0" borderId="7" xfId="4" applyNumberFormat="1" applyFont="1" applyBorder="1" applyAlignment="1">
      <alignment horizontal="center" vertical="center" wrapText="1"/>
    </xf>
    <xf numFmtId="49" fontId="22" fillId="0" borderId="12" xfId="4" applyNumberFormat="1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164" fontId="29" fillId="0" borderId="35" xfId="4" applyNumberFormat="1" applyFont="1" applyBorder="1" applyAlignment="1">
      <alignment horizontal="right" vertical="center" wrapText="1" indent="1"/>
    </xf>
    <xf numFmtId="164" fontId="22" fillId="0" borderId="47" xfId="4" applyNumberFormat="1" applyFont="1" applyBorder="1" applyAlignment="1">
      <alignment horizontal="right" vertical="center" wrapText="1" indent="1"/>
    </xf>
    <xf numFmtId="164" fontId="22" fillId="0" borderId="3" xfId="4" applyNumberFormat="1" applyFont="1" applyBorder="1" applyAlignment="1">
      <alignment horizontal="right" vertical="center" wrapText="1" indent="1"/>
    </xf>
    <xf numFmtId="0" fontId="20" fillId="0" borderId="35" xfId="4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49" fontId="30" fillId="0" borderId="11" xfId="0" applyNumberFormat="1" applyFont="1" applyBorder="1" applyAlignment="1">
      <alignment horizontal="center" vertical="center" wrapText="1"/>
    </xf>
    <xf numFmtId="49" fontId="30" fillId="0" borderId="8" xfId="0" applyNumberFormat="1" applyFont="1" applyBorder="1" applyAlignment="1">
      <alignment horizontal="center" vertical="center" wrapText="1"/>
    </xf>
    <xf numFmtId="49" fontId="30" fillId="0" borderId="9" xfId="0" applyNumberFormat="1" applyFont="1" applyBorder="1" applyAlignment="1">
      <alignment horizontal="center" vertical="center" wrapText="1"/>
    </xf>
    <xf numFmtId="0" fontId="30" fillId="0" borderId="3" xfId="4" applyFont="1" applyBorder="1" applyAlignment="1">
      <alignment horizontal="left" vertical="center" wrapText="1" indent="1"/>
    </xf>
    <xf numFmtId="0" fontId="30" fillId="0" borderId="2" xfId="4" applyFont="1" applyBorder="1" applyAlignment="1">
      <alignment horizontal="left" vertical="center" wrapText="1" indent="1"/>
    </xf>
    <xf numFmtId="0" fontId="40" fillId="0" borderId="0" xfId="0" applyFont="1" applyAlignment="1">
      <alignment horizontal="right" vertical="top"/>
    </xf>
    <xf numFmtId="164" fontId="30" fillId="0" borderId="29" xfId="4" applyNumberFormat="1" applyFont="1" applyBorder="1" applyAlignment="1" applyProtection="1">
      <alignment horizontal="right" vertical="center" wrapText="1" indent="1"/>
      <protection locked="0"/>
    </xf>
    <xf numFmtId="164" fontId="20" fillId="0" borderId="20" xfId="4" applyNumberFormat="1" applyFont="1" applyBorder="1" applyAlignment="1" applyProtection="1">
      <alignment horizontal="right" vertical="center" wrapText="1" indent="1"/>
      <protection locked="0"/>
    </xf>
    <xf numFmtId="0" fontId="28" fillId="0" borderId="13" xfId="0" applyFont="1" applyBorder="1" applyAlignment="1">
      <alignment vertical="center" wrapText="1"/>
    </xf>
    <xf numFmtId="0" fontId="28" fillId="0" borderId="21" xfId="0" applyFont="1" applyBorder="1" applyAlignment="1">
      <alignment vertical="center" wrapText="1"/>
    </xf>
    <xf numFmtId="164" fontId="20" fillId="0" borderId="14" xfId="4" applyNumberFormat="1" applyFont="1" applyBorder="1" applyAlignment="1" applyProtection="1">
      <alignment horizontal="right" vertical="center" wrapText="1" indent="1"/>
      <protection locked="0"/>
    </xf>
    <xf numFmtId="164" fontId="20" fillId="0" borderId="35" xfId="4" applyNumberFormat="1" applyFont="1" applyBorder="1" applyAlignment="1" applyProtection="1">
      <alignment horizontal="right" vertical="center" wrapText="1" indent="1"/>
      <protection locked="0"/>
    </xf>
    <xf numFmtId="0" fontId="32" fillId="0" borderId="13" xfId="4" applyFont="1" applyBorder="1" applyAlignment="1">
      <alignment horizontal="center" vertical="center"/>
    </xf>
    <xf numFmtId="165" fontId="32" fillId="0" borderId="14" xfId="4" applyNumberFormat="1" applyFont="1" applyBorder="1"/>
    <xf numFmtId="165" fontId="32" fillId="0" borderId="20" xfId="4" applyNumberFormat="1" applyFont="1" applyBorder="1"/>
    <xf numFmtId="0" fontId="35" fillId="0" borderId="0" xfId="4" applyFont="1"/>
    <xf numFmtId="0" fontId="29" fillId="0" borderId="13" xfId="4" applyFont="1" applyBorder="1" applyAlignment="1">
      <alignment horizontal="center" vertical="center"/>
    </xf>
    <xf numFmtId="164" fontId="22" fillId="0" borderId="8" xfId="0" applyNumberFormat="1" applyFont="1" applyBorder="1" applyAlignment="1" applyProtection="1">
      <alignment horizontal="left" vertical="center" wrapText="1"/>
      <protection locked="0"/>
    </xf>
    <xf numFmtId="164" fontId="0" fillId="0" borderId="7" xfId="0" applyNumberFormat="1" applyBorder="1" applyAlignment="1" applyProtection="1">
      <alignment horizontal="left" vertical="center" wrapText="1"/>
      <protection locked="0"/>
    </xf>
    <xf numFmtId="49" fontId="22" fillId="0" borderId="2" xfId="0" applyNumberFormat="1" applyFont="1" applyBorder="1" applyAlignment="1" applyProtection="1">
      <alignment horizontal="center" vertical="center" wrapText="1"/>
      <protection locked="0"/>
    </xf>
    <xf numFmtId="49" fontId="22" fillId="0" borderId="6" xfId="0" applyNumberFormat="1" applyFont="1" applyBorder="1" applyAlignment="1" applyProtection="1">
      <alignment horizontal="center" vertical="center" wrapText="1"/>
      <protection locked="0"/>
    </xf>
    <xf numFmtId="49" fontId="19" fillId="0" borderId="2" xfId="0" applyNumberFormat="1" applyFont="1" applyBorder="1" applyAlignment="1" applyProtection="1">
      <alignment horizontal="center" vertical="center" wrapText="1"/>
      <protection locked="0"/>
    </xf>
    <xf numFmtId="49" fontId="19" fillId="0" borderId="6" xfId="0" applyNumberFormat="1" applyFont="1" applyBorder="1" applyAlignment="1" applyProtection="1">
      <alignment horizontal="center" vertical="center" wrapText="1"/>
      <protection locked="0"/>
    </xf>
    <xf numFmtId="49" fontId="22" fillId="0" borderId="14" xfId="0" applyNumberFormat="1" applyFont="1" applyBorder="1" applyAlignment="1" applyProtection="1">
      <alignment horizontal="center" vertical="center" wrapText="1"/>
      <protection locked="0"/>
    </xf>
    <xf numFmtId="49" fontId="15" fillId="0" borderId="2" xfId="0" applyNumberFormat="1" applyFont="1" applyBorder="1" applyAlignment="1" applyProtection="1">
      <alignment horizontal="center" vertical="center" wrapText="1"/>
      <protection locked="0"/>
    </xf>
    <xf numFmtId="49" fontId="15" fillId="0" borderId="14" xfId="0" applyNumberFormat="1" applyFont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Alignment="1">
      <alignment horizontal="right"/>
    </xf>
    <xf numFmtId="164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 wrapText="1"/>
    </xf>
    <xf numFmtId="0" fontId="22" fillId="0" borderId="1" xfId="5" applyFont="1" applyBorder="1" applyAlignment="1">
      <alignment horizontal="left" vertical="center" wrapText="1" indent="1"/>
    </xf>
    <xf numFmtId="166" fontId="32" fillId="0" borderId="6" xfId="4" applyNumberFormat="1" applyFont="1" applyBorder="1" applyAlignment="1">
      <alignment horizontal="center" vertical="center" wrapText="1"/>
    </xf>
    <xf numFmtId="0" fontId="27" fillId="0" borderId="2" xfId="0" quotePrefix="1" applyFont="1" applyBorder="1" applyAlignment="1">
      <alignment horizontal="left" wrapText="1" indent="1"/>
    </xf>
    <xf numFmtId="0" fontId="27" fillId="0" borderId="6" xfId="0" applyFont="1" applyBorder="1" applyAlignment="1">
      <alignment vertical="center" wrapText="1"/>
    </xf>
    <xf numFmtId="0" fontId="20" fillId="0" borderId="21" xfId="4" applyFont="1" applyBorder="1" applyAlignment="1">
      <alignment horizontal="left" vertical="center" wrapText="1" indent="1"/>
    </xf>
    <xf numFmtId="0" fontId="20" fillId="0" borderId="22" xfId="4" applyFont="1" applyBorder="1" applyAlignment="1">
      <alignment vertical="center" wrapText="1"/>
    </xf>
    <xf numFmtId="164" fontId="20" fillId="0" borderId="23" xfId="4" applyNumberFormat="1" applyFont="1" applyBorder="1" applyAlignment="1">
      <alignment horizontal="right" vertical="center" wrapText="1" indent="1"/>
    </xf>
    <xf numFmtId="0" fontId="22" fillId="0" borderId="30" xfId="4" applyFont="1" applyBorder="1" applyAlignment="1">
      <alignment horizontal="left" vertical="center" wrapText="1" indent="7"/>
    </xf>
    <xf numFmtId="164" fontId="28" fillId="0" borderId="20" xfId="0" applyNumberFormat="1" applyFont="1" applyBorder="1" applyAlignment="1" applyProtection="1">
      <alignment horizontal="right" vertical="center" wrapText="1" indent="1"/>
      <protection locked="0"/>
    </xf>
    <xf numFmtId="0" fontId="20" fillId="0" borderId="13" xfId="4" applyFont="1" applyBorder="1" applyAlignment="1">
      <alignment horizontal="left" vertical="center" wrapText="1"/>
    </xf>
    <xf numFmtId="49" fontId="8" fillId="0" borderId="52" xfId="0" applyNumberFormat="1" applyFont="1" applyBorder="1" applyAlignment="1">
      <alignment horizontal="right" vertical="center" indent="1"/>
    </xf>
    <xf numFmtId="49" fontId="29" fillId="0" borderId="13" xfId="4" applyNumberFormat="1" applyFont="1" applyBorder="1" applyAlignment="1">
      <alignment horizontal="center" vertical="center" wrapText="1"/>
    </xf>
    <xf numFmtId="0" fontId="20" fillId="0" borderId="56" xfId="4" applyFont="1" applyBorder="1" applyAlignment="1">
      <alignment horizontal="center" vertical="center" wrapText="1"/>
    </xf>
    <xf numFmtId="0" fontId="29" fillId="0" borderId="22" xfId="4" applyFont="1" applyBorder="1" applyAlignment="1">
      <alignment vertical="center" wrapText="1"/>
    </xf>
    <xf numFmtId="0" fontId="22" fillId="0" borderId="53" xfId="4" applyFont="1" applyBorder="1" applyAlignment="1">
      <alignment horizontal="right" vertical="center" wrapText="1" indent="1"/>
    </xf>
    <xf numFmtId="164" fontId="30" fillId="0" borderId="53" xfId="4" applyNumberFormat="1" applyFont="1" applyBorder="1" applyAlignment="1">
      <alignment horizontal="right" vertical="center" wrapText="1" indent="1"/>
    </xf>
    <xf numFmtId="164" fontId="26" fillId="0" borderId="14" xfId="0" quotePrefix="1" applyNumberFormat="1" applyFont="1" applyBorder="1" applyAlignment="1" applyProtection="1">
      <alignment horizontal="right" vertical="center" wrapText="1" indent="1"/>
      <protection locked="0"/>
    </xf>
    <xf numFmtId="164" fontId="26" fillId="0" borderId="35" xfId="0" quotePrefix="1" applyNumberFormat="1" applyFont="1" applyBorder="1" applyAlignment="1" applyProtection="1">
      <alignment horizontal="right" vertical="center" wrapText="1" indent="1"/>
      <protection locked="0"/>
    </xf>
    <xf numFmtId="0" fontId="48" fillId="0" borderId="0" xfId="0" applyFont="1"/>
    <xf numFmtId="0" fontId="49" fillId="0" borderId="0" xfId="0" applyFont="1"/>
    <xf numFmtId="167" fontId="0" fillId="0" borderId="0" xfId="0" applyNumberFormat="1"/>
    <xf numFmtId="164" fontId="30" fillId="0" borderId="37" xfId="0" applyNumberFormat="1" applyFont="1" applyBorder="1" applyAlignment="1" applyProtection="1">
      <alignment horizontal="right" vertical="center" wrapText="1" indent="1"/>
      <protection locked="0"/>
    </xf>
    <xf numFmtId="164" fontId="12" fillId="0" borderId="0" xfId="5" applyNumberFormat="1" applyAlignment="1">
      <alignment vertical="center"/>
    </xf>
    <xf numFmtId="0" fontId="50" fillId="0" borderId="0" xfId="0" applyFont="1" applyAlignment="1">
      <alignment horizontal="center"/>
    </xf>
    <xf numFmtId="0" fontId="50" fillId="0" borderId="8" xfId="0" applyFont="1" applyBorder="1"/>
    <xf numFmtId="0" fontId="50" fillId="0" borderId="16" xfId="0" applyFont="1" applyBorder="1"/>
    <xf numFmtId="3" fontId="50" fillId="0" borderId="16" xfId="0" applyNumberFormat="1" applyFont="1" applyBorder="1"/>
    <xf numFmtId="0" fontId="47" fillId="0" borderId="8" xfId="0" applyFont="1" applyBorder="1"/>
    <xf numFmtId="3" fontId="47" fillId="0" borderId="16" xfId="0" applyNumberFormat="1" applyFont="1" applyBorder="1"/>
    <xf numFmtId="0" fontId="51" fillId="0" borderId="0" xfId="0" applyFont="1"/>
    <xf numFmtId="0" fontId="0" fillId="0" borderId="8" xfId="0" applyBorder="1"/>
    <xf numFmtId="3" fontId="0" fillId="0" borderId="16" xfId="0" applyNumberFormat="1" applyBorder="1"/>
    <xf numFmtId="0" fontId="0" fillId="4" borderId="8" xfId="0" applyFill="1" applyBorder="1"/>
    <xf numFmtId="3" fontId="0" fillId="4" borderId="16" xfId="0" applyNumberFormat="1" applyFill="1" applyBorder="1"/>
    <xf numFmtId="0" fontId="48" fillId="0" borderId="8" xfId="0" applyFont="1" applyBorder="1"/>
    <xf numFmtId="0" fontId="49" fillId="5" borderId="8" xfId="0" applyFont="1" applyFill="1" applyBorder="1"/>
    <xf numFmtId="3" fontId="49" fillId="5" borderId="16" xfId="0" applyNumberFormat="1" applyFont="1" applyFill="1" applyBorder="1"/>
    <xf numFmtId="0" fontId="49" fillId="6" borderId="8" xfId="0" applyFont="1" applyFill="1" applyBorder="1"/>
    <xf numFmtId="3" fontId="49" fillId="6" borderId="16" xfId="0" applyNumberFormat="1" applyFont="1" applyFill="1" applyBorder="1"/>
    <xf numFmtId="49" fontId="48" fillId="0" borderId="8" xfId="0" applyNumberFormat="1" applyFont="1" applyBorder="1" applyAlignment="1">
      <alignment horizontal="left" wrapText="1"/>
    </xf>
    <xf numFmtId="3" fontId="48" fillId="0" borderId="16" xfId="0" applyNumberFormat="1" applyFont="1" applyBorder="1"/>
    <xf numFmtId="0" fontId="52" fillId="0" borderId="0" xfId="0" applyFont="1"/>
    <xf numFmtId="0" fontId="51" fillId="0" borderId="8" xfId="0" applyFont="1" applyBorder="1"/>
    <xf numFmtId="3" fontId="51" fillId="0" borderId="16" xfId="0" applyNumberFormat="1" applyFont="1" applyBorder="1"/>
    <xf numFmtId="0" fontId="0" fillId="0" borderId="16" xfId="0" applyBorder="1"/>
    <xf numFmtId="164" fontId="0" fillId="0" borderId="0" xfId="0" applyNumberFormat="1" applyAlignment="1" applyProtection="1">
      <alignment vertical="center" wrapText="1"/>
      <protection locked="0"/>
    </xf>
    <xf numFmtId="0" fontId="4" fillId="0" borderId="14" xfId="4" applyFont="1" applyBorder="1" applyAlignment="1">
      <alignment horizontal="center" vertical="center" wrapText="1"/>
    </xf>
    <xf numFmtId="164" fontId="12" fillId="0" borderId="0" xfId="5" applyNumberFormat="1" applyProtection="1">
      <protection locked="0"/>
    </xf>
    <xf numFmtId="164" fontId="35" fillId="0" borderId="2" xfId="0" applyNumberFormat="1" applyFont="1" applyBorder="1" applyAlignment="1" applyProtection="1">
      <alignment horizontal="right" vertical="center" wrapText="1"/>
      <protection locked="0"/>
    </xf>
    <xf numFmtId="0" fontId="4" fillId="0" borderId="13" xfId="4" applyFont="1" applyBorder="1" applyAlignment="1">
      <alignment horizontal="center" vertical="center" wrapText="1"/>
    </xf>
    <xf numFmtId="0" fontId="4" fillId="0" borderId="20" xfId="4" applyFont="1" applyBorder="1" applyAlignment="1">
      <alignment horizontal="center" vertical="center" wrapText="1"/>
    </xf>
    <xf numFmtId="0" fontId="17" fillId="0" borderId="0" xfId="4" applyFont="1"/>
    <xf numFmtId="0" fontId="4" fillId="0" borderId="15" xfId="4" applyFont="1" applyBorder="1" applyAlignment="1">
      <alignment horizontal="center" vertical="center" wrapText="1"/>
    </xf>
    <xf numFmtId="0" fontId="4" fillId="0" borderId="19" xfId="4" applyFont="1" applyBorder="1" applyAlignment="1">
      <alignment horizontal="center" vertical="center" wrapText="1"/>
    </xf>
    <xf numFmtId="0" fontId="4" fillId="0" borderId="32" xfId="4" applyFont="1" applyBorder="1" applyAlignment="1">
      <alignment horizontal="center" vertical="center" wrapText="1"/>
    </xf>
    <xf numFmtId="0" fontId="4" fillId="0" borderId="13" xfId="4" applyFont="1" applyBorder="1" applyAlignment="1">
      <alignment horizontal="left" vertical="center" wrapText="1" indent="1"/>
    </xf>
    <xf numFmtId="0" fontId="4" fillId="0" borderId="14" xfId="4" applyFont="1" applyBorder="1" applyAlignment="1">
      <alignment horizontal="left" vertical="center" wrapText="1" indent="1"/>
    </xf>
    <xf numFmtId="164" fontId="4" fillId="0" borderId="20" xfId="4" applyNumberFormat="1" applyFont="1" applyBorder="1" applyAlignment="1">
      <alignment horizontal="right" vertical="center" wrapText="1" indent="1"/>
    </xf>
    <xf numFmtId="49" fontId="15" fillId="0" borderId="9" xfId="4" applyNumberFormat="1" applyFont="1" applyBorder="1" applyAlignment="1">
      <alignment horizontal="left" vertical="center" wrapText="1" indent="1"/>
    </xf>
    <xf numFmtId="0" fontId="53" fillId="0" borderId="3" xfId="0" applyFont="1" applyBorder="1" applyAlignment="1">
      <alignment horizontal="left" wrapText="1" indent="1"/>
    </xf>
    <xf numFmtId="164" fontId="15" fillId="0" borderId="29" xfId="4" applyNumberFormat="1" applyFont="1" applyBorder="1" applyAlignment="1" applyProtection="1">
      <alignment horizontal="right" vertical="center" wrapText="1" indent="1"/>
      <protection locked="0"/>
    </xf>
    <xf numFmtId="49" fontId="15" fillId="0" borderId="8" xfId="4" applyNumberFormat="1" applyFont="1" applyBorder="1" applyAlignment="1">
      <alignment horizontal="left" vertical="center" wrapText="1" indent="1"/>
    </xf>
    <xf numFmtId="0" fontId="53" fillId="0" borderId="2" xfId="0" applyFont="1" applyBorder="1" applyAlignment="1">
      <alignment horizontal="left" wrapText="1" indent="1"/>
    </xf>
    <xf numFmtId="164" fontId="15" fillId="0" borderId="16" xfId="4" applyNumberFormat="1" applyFont="1" applyBorder="1" applyAlignment="1" applyProtection="1">
      <alignment horizontal="right" vertical="center" wrapText="1" indent="1"/>
      <protection locked="0"/>
    </xf>
    <xf numFmtId="0" fontId="53" fillId="0" borderId="2" xfId="0" applyFont="1" applyBorder="1" applyAlignment="1">
      <alignment horizontal="left" vertical="center" wrapText="1" indent="1"/>
    </xf>
    <xf numFmtId="49" fontId="15" fillId="0" borderId="10" xfId="4" applyNumberFormat="1" applyFont="1" applyBorder="1" applyAlignment="1">
      <alignment horizontal="left" vertical="center" wrapText="1" indent="1"/>
    </xf>
    <xf numFmtId="0" fontId="53" fillId="0" borderId="6" xfId="0" applyFont="1" applyBorder="1" applyAlignment="1">
      <alignment horizontal="left" vertical="center" wrapText="1" indent="1"/>
    </xf>
    <xf numFmtId="0" fontId="54" fillId="0" borderId="14" xfId="0" applyFont="1" applyBorder="1" applyAlignment="1">
      <alignment horizontal="left" vertical="center" wrapText="1" indent="1"/>
    </xf>
    <xf numFmtId="164" fontId="15" fillId="0" borderId="18" xfId="4" applyNumberFormat="1" applyFont="1" applyBorder="1" applyAlignment="1" applyProtection="1">
      <alignment horizontal="right" vertical="center" wrapText="1" indent="1"/>
      <protection locked="0"/>
    </xf>
    <xf numFmtId="0" fontId="53" fillId="0" borderId="6" xfId="0" applyFont="1" applyBorder="1" applyAlignment="1">
      <alignment horizontal="left" wrapText="1" indent="1"/>
    </xf>
    <xf numFmtId="164" fontId="32" fillId="0" borderId="20" xfId="4" applyNumberFormat="1" applyFont="1" applyBorder="1" applyAlignment="1">
      <alignment horizontal="right" vertical="center" wrapText="1" indent="1"/>
    </xf>
    <xf numFmtId="164" fontId="15" fillId="0" borderId="29" xfId="4" applyNumberFormat="1" applyFont="1" applyBorder="1" applyAlignment="1">
      <alignment horizontal="right" vertical="center" wrapText="1" indent="1"/>
    </xf>
    <xf numFmtId="0" fontId="53" fillId="0" borderId="2" xfId="0" quotePrefix="1" applyFont="1" applyBorder="1" applyAlignment="1">
      <alignment horizontal="left" wrapText="1" indent="1"/>
    </xf>
    <xf numFmtId="164" fontId="17" fillId="0" borderId="16" xfId="4" applyNumberFormat="1" applyFont="1" applyBorder="1" applyAlignment="1" applyProtection="1">
      <alignment horizontal="right" vertical="center" wrapText="1" indent="1"/>
      <protection locked="0"/>
    </xf>
    <xf numFmtId="164" fontId="17" fillId="0" borderId="18" xfId="4" applyNumberFormat="1" applyFont="1" applyBorder="1" applyAlignment="1" applyProtection="1">
      <alignment horizontal="right" vertical="center" wrapText="1" indent="1"/>
      <protection locked="0"/>
    </xf>
    <xf numFmtId="164" fontId="17" fillId="0" borderId="29" xfId="4" applyNumberFormat="1" applyFont="1" applyBorder="1" applyAlignment="1" applyProtection="1">
      <alignment horizontal="right" vertical="center" wrapText="1" indent="1"/>
      <protection locked="0"/>
    </xf>
    <xf numFmtId="0" fontId="4" fillId="0" borderId="13" xfId="4" applyFont="1" applyBorder="1" applyAlignment="1">
      <alignment horizontal="left" vertical="center" wrapText="1"/>
    </xf>
    <xf numFmtId="0" fontId="54" fillId="0" borderId="13" xfId="0" applyFont="1" applyBorder="1" applyAlignment="1">
      <alignment vertical="center" wrapText="1"/>
    </xf>
    <xf numFmtId="0" fontId="53" fillId="0" borderId="6" xfId="0" applyFont="1" applyBorder="1" applyAlignment="1">
      <alignment vertical="center" wrapText="1"/>
    </xf>
    <xf numFmtId="0" fontId="53" fillId="0" borderId="9" xfId="0" applyFont="1" applyBorder="1" applyAlignment="1">
      <alignment horizontal="right" wrapText="1"/>
    </xf>
    <xf numFmtId="0" fontId="53" fillId="0" borderId="8" xfId="0" applyFont="1" applyBorder="1" applyAlignment="1">
      <alignment horizontal="right" wrapText="1"/>
    </xf>
    <xf numFmtId="0" fontId="53" fillId="0" borderId="10" xfId="0" applyFont="1" applyBorder="1" applyAlignment="1">
      <alignment horizontal="right" wrapText="1"/>
    </xf>
    <xf numFmtId="164" fontId="4" fillId="0" borderId="20" xfId="4" applyNumberFormat="1" applyFont="1" applyBorder="1" applyAlignment="1" applyProtection="1">
      <alignment horizontal="right" vertical="center" wrapText="1" indent="1"/>
      <protection locked="0"/>
    </xf>
    <xf numFmtId="0" fontId="54" fillId="0" borderId="14" xfId="0" applyFont="1" applyBorder="1" applyAlignment="1">
      <alignment wrapText="1"/>
    </xf>
    <xf numFmtId="0" fontId="54" fillId="0" borderId="21" xfId="0" applyFont="1" applyBorder="1" applyAlignment="1">
      <alignment vertical="center" wrapText="1"/>
    </xf>
    <xf numFmtId="0" fontId="54" fillId="0" borderId="22" xfId="0" applyFont="1" applyBorder="1" applyAlignment="1">
      <alignment wrapText="1"/>
    </xf>
    <xf numFmtId="0" fontId="4" fillId="0" borderId="0" xfId="4" applyFont="1" applyAlignment="1">
      <alignment horizontal="center" vertical="center" wrapText="1"/>
    </xf>
    <xf numFmtId="0" fontId="4" fillId="0" borderId="0" xfId="4" applyFont="1" applyAlignment="1">
      <alignment vertical="center" wrapText="1"/>
    </xf>
    <xf numFmtId="164" fontId="4" fillId="0" borderId="0" xfId="4" applyNumberFormat="1" applyFont="1" applyAlignment="1">
      <alignment horizontal="right" vertical="center" wrapText="1" indent="1"/>
    </xf>
    <xf numFmtId="0" fontId="4" fillId="0" borderId="15" xfId="4" applyFont="1" applyBorder="1" applyAlignment="1">
      <alignment horizontal="left" vertical="center" wrapText="1" indent="1"/>
    </xf>
    <xf numFmtId="0" fontId="4" fillId="0" borderId="19" xfId="4" applyFont="1" applyBorder="1" applyAlignment="1">
      <alignment vertical="center" wrapText="1"/>
    </xf>
    <xf numFmtId="164" fontId="4" fillId="0" borderId="32" xfId="4" applyNumberFormat="1" applyFont="1" applyBorder="1" applyAlignment="1">
      <alignment horizontal="right" vertical="center" wrapText="1" indent="1"/>
    </xf>
    <xf numFmtId="49" fontId="15" fillId="0" borderId="11" xfId="4" applyNumberFormat="1" applyFont="1" applyBorder="1" applyAlignment="1">
      <alignment horizontal="left" vertical="center" wrapText="1" indent="1"/>
    </xf>
    <xf numFmtId="0" fontId="15" fillId="0" borderId="4" xfId="4" applyFont="1" applyBorder="1" applyAlignment="1">
      <alignment horizontal="left" vertical="center" wrapText="1" indent="1"/>
    </xf>
    <xf numFmtId="164" fontId="15" fillId="0" borderId="36" xfId="4" applyNumberFormat="1" applyFont="1" applyBorder="1" applyAlignment="1" applyProtection="1">
      <alignment horizontal="right" vertical="center" wrapText="1" indent="1"/>
      <protection locked="0"/>
    </xf>
    <xf numFmtId="0" fontId="15" fillId="0" borderId="2" xfId="4" applyFont="1" applyBorder="1" applyAlignment="1">
      <alignment horizontal="left" vertical="center" wrapText="1" indent="1"/>
    </xf>
    <xf numFmtId="0" fontId="15" fillId="0" borderId="5" xfId="4" applyFont="1" applyBorder="1" applyAlignment="1">
      <alignment horizontal="left" vertical="center" wrapText="1" indent="1"/>
    </xf>
    <xf numFmtId="0" fontId="15" fillId="0" borderId="0" xfId="4" applyFont="1" applyAlignment="1">
      <alignment horizontal="left" vertical="center" wrapText="1" indent="1"/>
    </xf>
    <xf numFmtId="0" fontId="15" fillId="0" borderId="6" xfId="4" applyFont="1" applyBorder="1" applyAlignment="1">
      <alignment horizontal="left" vertical="center" wrapText="1" indent="6"/>
    </xf>
    <xf numFmtId="0" fontId="15" fillId="0" borderId="2" xfId="4" applyFont="1" applyBorder="1" applyAlignment="1">
      <alignment horizontal="left" indent="6"/>
    </xf>
    <xf numFmtId="0" fontId="15" fillId="0" borderId="2" xfId="4" applyFont="1" applyBorder="1" applyAlignment="1">
      <alignment horizontal="left" vertical="center" wrapText="1" indent="6"/>
    </xf>
    <xf numFmtId="49" fontId="15" fillId="0" borderId="7" xfId="4" applyNumberFormat="1" applyFont="1" applyBorder="1" applyAlignment="1">
      <alignment horizontal="left" vertical="center" wrapText="1" indent="1"/>
    </xf>
    <xf numFmtId="49" fontId="15" fillId="0" borderId="12" xfId="4" applyNumberFormat="1" applyFont="1" applyBorder="1" applyAlignment="1">
      <alignment horizontal="left" vertical="center" wrapText="1" indent="1"/>
    </xf>
    <xf numFmtId="0" fontId="15" fillId="0" borderId="30" xfId="4" applyFont="1" applyBorder="1" applyAlignment="1">
      <alignment horizontal="left" vertical="center" wrapText="1" indent="7"/>
    </xf>
    <xf numFmtId="164" fontId="15" fillId="0" borderId="31" xfId="4" applyNumberFormat="1" applyFont="1" applyBorder="1" applyAlignment="1" applyProtection="1">
      <alignment horizontal="right" vertical="center" wrapText="1" indent="1"/>
      <protection locked="0"/>
    </xf>
    <xf numFmtId="0" fontId="4" fillId="0" borderId="21" xfId="4" applyFont="1" applyBorder="1" applyAlignment="1">
      <alignment horizontal="left" vertical="center" wrapText="1" indent="1"/>
    </xf>
    <xf numFmtId="0" fontId="4" fillId="0" borderId="22" xfId="4" applyFont="1" applyBorder="1" applyAlignment="1">
      <alignment vertical="center" wrapText="1"/>
    </xf>
    <xf numFmtId="164" fontId="4" fillId="0" borderId="23" xfId="4" applyNumberFormat="1" applyFont="1" applyBorder="1" applyAlignment="1">
      <alignment horizontal="right" vertical="center" wrapText="1" indent="1"/>
    </xf>
    <xf numFmtId="0" fontId="15" fillId="0" borderId="6" xfId="4" applyFont="1" applyBorder="1" applyAlignment="1">
      <alignment horizontal="left" vertical="center" wrapText="1" indent="1"/>
    </xf>
    <xf numFmtId="164" fontId="15" fillId="0" borderId="46" xfId="4" applyNumberFormat="1" applyFont="1" applyBorder="1" applyAlignment="1" applyProtection="1">
      <alignment horizontal="right" vertical="center" wrapText="1" indent="1"/>
      <protection locked="0"/>
    </xf>
    <xf numFmtId="0" fontId="15" fillId="0" borderId="3" xfId="4" applyFont="1" applyBorder="1" applyAlignment="1">
      <alignment horizontal="left" vertical="center" wrapText="1" indent="6"/>
    </xf>
    <xf numFmtId="164" fontId="15" fillId="0" borderId="41" xfId="4" applyNumberFormat="1" applyFont="1" applyBorder="1" applyAlignment="1" applyProtection="1">
      <alignment horizontal="right" vertical="center" wrapText="1" indent="1"/>
      <protection locked="0"/>
    </xf>
    <xf numFmtId="0" fontId="32" fillId="0" borderId="14" xfId="4" applyFont="1" applyBorder="1" applyAlignment="1">
      <alignment horizontal="left" vertical="center" wrapText="1" indent="1"/>
    </xf>
    <xf numFmtId="0" fontId="15" fillId="0" borderId="3" xfId="4" applyFont="1" applyBorder="1" applyAlignment="1">
      <alignment horizontal="left" vertical="center" wrapText="1" indent="1"/>
    </xf>
    <xf numFmtId="0" fontId="15" fillId="0" borderId="1" xfId="4" applyFont="1" applyBorder="1" applyAlignment="1">
      <alignment horizontal="left" vertical="center" wrapText="1" indent="1"/>
    </xf>
    <xf numFmtId="164" fontId="54" fillId="0" borderId="20" xfId="0" applyNumberFormat="1" applyFont="1" applyBorder="1" applyAlignment="1">
      <alignment horizontal="right" vertical="center" wrapText="1" indent="1"/>
    </xf>
    <xf numFmtId="164" fontId="54" fillId="0" borderId="20" xfId="0" applyNumberFormat="1" applyFont="1" applyBorder="1" applyAlignment="1" applyProtection="1">
      <alignment horizontal="right" vertical="center" wrapText="1" indent="1"/>
      <protection locked="0"/>
    </xf>
    <xf numFmtId="164" fontId="54" fillId="0" borderId="20" xfId="0" quotePrefix="1" applyNumberFormat="1" applyFont="1" applyBorder="1" applyAlignment="1">
      <alignment horizontal="right" vertical="center" wrapText="1" indent="1"/>
    </xf>
    <xf numFmtId="0" fontId="55" fillId="0" borderId="0" xfId="4" applyFont="1"/>
    <xf numFmtId="0" fontId="32" fillId="0" borderId="0" xfId="4" applyFont="1"/>
    <xf numFmtId="0" fontId="54" fillId="0" borderId="21" xfId="0" applyFont="1" applyBorder="1" applyAlignment="1">
      <alignment horizontal="left" vertical="center" wrapText="1" indent="1"/>
    </xf>
    <xf numFmtId="0" fontId="54" fillId="0" borderId="22" xfId="0" applyFont="1" applyBorder="1" applyAlignment="1">
      <alignment horizontal="left" vertical="center" wrapText="1" indent="1"/>
    </xf>
    <xf numFmtId="0" fontId="17" fillId="0" borderId="0" xfId="4" applyFont="1" applyAlignment="1">
      <alignment horizontal="right" vertical="center" indent="1"/>
    </xf>
    <xf numFmtId="0" fontId="4" fillId="0" borderId="14" xfId="4" applyFont="1" applyBorder="1" applyAlignment="1">
      <alignment vertical="center" wrapText="1"/>
    </xf>
    <xf numFmtId="49" fontId="15" fillId="0" borderId="8" xfId="4" applyNumberFormat="1" applyFont="1" applyBorder="1" applyAlignment="1">
      <alignment horizontal="left" vertical="center" indent="1"/>
    </xf>
    <xf numFmtId="164" fontId="7" fillId="0" borderId="13" xfId="0" applyNumberFormat="1" applyFont="1" applyBorder="1" applyAlignment="1">
      <alignment horizontal="center" vertical="center" wrapText="1"/>
    </xf>
    <xf numFmtId="0" fontId="32" fillId="0" borderId="2" xfId="4" applyFont="1" applyBorder="1" applyAlignment="1" applyProtection="1">
      <alignment horizontal="center"/>
      <protection locked="0"/>
    </xf>
    <xf numFmtId="164" fontId="20" fillId="0" borderId="7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 applyProtection="1">
      <alignment horizontal="left" vertical="center" wrapText="1"/>
      <protection locked="0"/>
    </xf>
    <xf numFmtId="3" fontId="56" fillId="0" borderId="0" xfId="0" applyNumberFormat="1" applyFont="1" applyProtection="1">
      <protection locked="0"/>
    </xf>
    <xf numFmtId="49" fontId="3" fillId="0" borderId="2" xfId="0" applyNumberFormat="1" applyFont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Border="1" applyAlignment="1" applyProtection="1">
      <alignment vertical="center" wrapText="1"/>
      <protection locked="0"/>
    </xf>
    <xf numFmtId="164" fontId="4" fillId="0" borderId="14" xfId="0" applyNumberFormat="1" applyFont="1" applyBorder="1" applyAlignment="1">
      <alignment horizontal="center" vertical="center" wrapText="1"/>
    </xf>
    <xf numFmtId="164" fontId="4" fillId="0" borderId="20" xfId="0" applyNumberFormat="1" applyFont="1" applyBorder="1" applyAlignment="1">
      <alignment horizontal="center" vertical="center" wrapText="1"/>
    </xf>
    <xf numFmtId="3" fontId="0" fillId="0" borderId="16" xfId="0" applyNumberFormat="1" applyBorder="1" applyAlignment="1" applyProtection="1">
      <alignment horizontal="right" vertical="center" indent="1"/>
      <protection locked="0"/>
    </xf>
    <xf numFmtId="0" fontId="57" fillId="0" borderId="2" xfId="0" applyFont="1" applyBorder="1"/>
    <xf numFmtId="49" fontId="15" fillId="0" borderId="9" xfId="4" applyNumberFormat="1" applyFont="1" applyBorder="1" applyAlignment="1">
      <alignment horizontal="center" vertical="center" wrapText="1"/>
    </xf>
    <xf numFmtId="49" fontId="15" fillId="0" borderId="8" xfId="4" applyNumberFormat="1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49" fontId="15" fillId="0" borderId="10" xfId="4" applyNumberFormat="1" applyFont="1" applyBorder="1" applyAlignment="1">
      <alignment horizontal="center" vertical="center" wrapText="1"/>
    </xf>
    <xf numFmtId="0" fontId="54" fillId="0" borderId="13" xfId="0" applyFont="1" applyBorder="1" applyAlignment="1">
      <alignment horizontal="center" wrapText="1"/>
    </xf>
    <xf numFmtId="0" fontId="53" fillId="0" borderId="6" xfId="0" applyFont="1" applyBorder="1" applyAlignment="1">
      <alignment wrapText="1"/>
    </xf>
    <xf numFmtId="0" fontId="53" fillId="0" borderId="9" xfId="0" applyFont="1" applyBorder="1" applyAlignment="1">
      <alignment horizontal="center" wrapText="1"/>
    </xf>
    <xf numFmtId="0" fontId="53" fillId="0" borderId="8" xfId="0" applyFont="1" applyBorder="1" applyAlignment="1">
      <alignment horizontal="center" wrapText="1"/>
    </xf>
    <xf numFmtId="0" fontId="53" fillId="0" borderId="10" xfId="0" applyFont="1" applyBorder="1" applyAlignment="1">
      <alignment horizontal="center" wrapText="1"/>
    </xf>
    <xf numFmtId="0" fontId="54" fillId="0" borderId="21" xfId="0" applyFont="1" applyBorder="1" applyAlignment="1">
      <alignment horizontal="center" wrapText="1"/>
    </xf>
    <xf numFmtId="0" fontId="15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 indent="1"/>
    </xf>
    <xf numFmtId="164" fontId="4" fillId="0" borderId="0" xfId="0" applyNumberFormat="1" applyFont="1" applyAlignment="1">
      <alignment horizontal="right" vertical="center" wrapText="1" indent="1"/>
    </xf>
    <xf numFmtId="0" fontId="4" fillId="0" borderId="4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164" fontId="4" fillId="0" borderId="35" xfId="0" applyNumberFormat="1" applyFont="1" applyBorder="1" applyAlignment="1">
      <alignment horizontal="right" vertical="center" wrapText="1" indent="1"/>
    </xf>
    <xf numFmtId="49" fontId="15" fillId="0" borderId="11" xfId="4" applyNumberFormat="1" applyFont="1" applyBorder="1" applyAlignment="1">
      <alignment horizontal="center" vertical="center" wrapText="1"/>
    </xf>
    <xf numFmtId="49" fontId="15" fillId="0" borderId="7" xfId="4" applyNumberFormat="1" applyFont="1" applyBorder="1" applyAlignment="1">
      <alignment horizontal="center" vertical="center" wrapText="1"/>
    </xf>
    <xf numFmtId="49" fontId="15" fillId="0" borderId="12" xfId="4" applyNumberFormat="1" applyFont="1" applyBorder="1" applyAlignment="1">
      <alignment horizontal="center" vertical="center" wrapText="1"/>
    </xf>
    <xf numFmtId="0" fontId="15" fillId="0" borderId="30" xfId="4" applyFont="1" applyBorder="1" applyAlignment="1">
      <alignment horizontal="left" vertical="center" wrapText="1" indent="6"/>
    </xf>
    <xf numFmtId="16" fontId="17" fillId="0" borderId="0" xfId="0" applyNumberFormat="1" applyFont="1" applyAlignment="1">
      <alignment vertical="center" wrapText="1"/>
    </xf>
    <xf numFmtId="49" fontId="32" fillId="0" borderId="13" xfId="4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right" vertical="center" wrapText="1" inden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164" fontId="4" fillId="0" borderId="41" xfId="0" applyNumberFormat="1" applyFont="1" applyBorder="1" applyAlignment="1">
      <alignment horizontal="right" vertical="center" wrapText="1" indent="1"/>
    </xf>
    <xf numFmtId="164" fontId="0" fillId="0" borderId="16" xfId="4" applyNumberFormat="1" applyFont="1" applyBorder="1" applyAlignment="1" applyProtection="1">
      <alignment horizontal="right" vertical="center" wrapText="1" indent="1"/>
      <protection locked="0"/>
    </xf>
    <xf numFmtId="164" fontId="0" fillId="0" borderId="18" xfId="4" applyNumberFormat="1" applyFont="1" applyBorder="1" applyAlignment="1" applyProtection="1">
      <alignment horizontal="right" vertical="center" wrapText="1" indent="1"/>
      <protection locked="0"/>
    </xf>
    <xf numFmtId="164" fontId="0" fillId="0" borderId="29" xfId="4" applyNumberFormat="1" applyFont="1" applyBorder="1" applyAlignment="1" applyProtection="1">
      <alignment horizontal="right" vertical="center" wrapText="1" indent="1"/>
      <protection locked="0"/>
    </xf>
    <xf numFmtId="0" fontId="54" fillId="0" borderId="21" xfId="0" applyFont="1" applyBorder="1" applyAlignment="1">
      <alignment horizontal="center" vertical="center" wrapText="1"/>
    </xf>
    <xf numFmtId="0" fontId="4" fillId="0" borderId="35" xfId="4" applyFont="1" applyBorder="1" applyAlignment="1">
      <alignment horizontal="center" vertical="center" wrapText="1"/>
    </xf>
    <xf numFmtId="164" fontId="4" fillId="0" borderId="14" xfId="4" applyNumberFormat="1" applyFont="1" applyBorder="1" applyAlignment="1">
      <alignment horizontal="right" vertical="center" wrapText="1" indent="1"/>
    </xf>
    <xf numFmtId="164" fontId="4" fillId="0" borderId="35" xfId="4" applyNumberFormat="1" applyFont="1" applyBorder="1" applyAlignment="1">
      <alignment horizontal="right" vertical="center" wrapText="1" indent="1"/>
    </xf>
    <xf numFmtId="0" fontId="53" fillId="0" borderId="9" xfId="0" applyFont="1" applyBorder="1" applyAlignment="1">
      <alignment wrapText="1"/>
    </xf>
    <xf numFmtId="0" fontId="53" fillId="0" borderId="8" xfId="0" applyFont="1" applyBorder="1" applyAlignment="1">
      <alignment wrapText="1"/>
    </xf>
    <xf numFmtId="0" fontId="53" fillId="0" borderId="10" xfId="0" applyFont="1" applyBorder="1" applyAlignment="1">
      <alignment wrapText="1"/>
    </xf>
    <xf numFmtId="164" fontId="4" fillId="0" borderId="35" xfId="4" applyNumberFormat="1" applyFont="1" applyBorder="1" applyAlignment="1" applyProtection="1">
      <alignment horizontal="right" vertical="center" wrapText="1" indent="1"/>
      <protection locked="0"/>
    </xf>
    <xf numFmtId="164" fontId="32" fillId="0" borderId="35" xfId="4" applyNumberFormat="1" applyFont="1" applyBorder="1" applyAlignment="1">
      <alignment horizontal="right" vertical="center" wrapText="1" indent="1"/>
    </xf>
    <xf numFmtId="0" fontId="4" fillId="0" borderId="53" xfId="4" applyFont="1" applyBorder="1" applyAlignment="1">
      <alignment horizontal="center" vertical="center" wrapText="1"/>
    </xf>
    <xf numFmtId="0" fontId="4" fillId="0" borderId="53" xfId="4" applyFont="1" applyBorder="1" applyAlignment="1">
      <alignment vertical="center" wrapText="1"/>
    </xf>
    <xf numFmtId="164" fontId="54" fillId="0" borderId="35" xfId="0" applyNumberFormat="1" applyFont="1" applyBorder="1" applyAlignment="1" applyProtection="1">
      <alignment horizontal="right" vertical="center" wrapText="1" indent="1"/>
      <protection locked="0"/>
    </xf>
    <xf numFmtId="164" fontId="54" fillId="0" borderId="35" xfId="0" quotePrefix="1" applyNumberFormat="1" applyFont="1" applyBorder="1" applyAlignment="1">
      <alignment horizontal="right" vertical="center" wrapText="1" indent="1"/>
    </xf>
    <xf numFmtId="164" fontId="58" fillId="0" borderId="18" xfId="4" applyNumberFormat="1" applyFont="1" applyBorder="1" applyAlignment="1" applyProtection="1">
      <alignment horizontal="right" vertical="center" wrapText="1" indent="1"/>
      <protection locked="0"/>
    </xf>
    <xf numFmtId="164" fontId="58" fillId="0" borderId="16" xfId="4" applyNumberFormat="1" applyFont="1" applyBorder="1" applyAlignment="1" applyProtection="1">
      <alignment horizontal="right" vertical="center" wrapText="1" indent="1"/>
      <protection locked="0"/>
    </xf>
    <xf numFmtId="164" fontId="58" fillId="0" borderId="29" xfId="4" applyNumberFormat="1" applyFont="1" applyBorder="1" applyAlignment="1" applyProtection="1">
      <alignment horizontal="right" vertical="center" wrapText="1" indent="1"/>
      <protection locked="0"/>
    </xf>
    <xf numFmtId="164" fontId="59" fillId="0" borderId="16" xfId="4" applyNumberFormat="1" applyFont="1" applyBorder="1" applyAlignment="1" applyProtection="1">
      <alignment horizontal="right" vertical="center" wrapText="1" indent="1"/>
      <protection locked="0"/>
    </xf>
    <xf numFmtId="164" fontId="60" fillId="0" borderId="20" xfId="4" applyNumberFormat="1" applyFont="1" applyBorder="1" applyAlignment="1">
      <alignment horizontal="right" vertical="center" wrapText="1" indent="1"/>
    </xf>
    <xf numFmtId="164" fontId="61" fillId="0" borderId="3" xfId="0" applyNumberFormat="1" applyFont="1" applyBorder="1" applyAlignment="1" applyProtection="1">
      <alignment horizontal="right" vertical="center" wrapText="1" indent="1"/>
      <protection locked="0"/>
    </xf>
    <xf numFmtId="164" fontId="61" fillId="0" borderId="2" xfId="0" applyNumberFormat="1" applyFont="1" applyBorder="1" applyAlignment="1" applyProtection="1">
      <alignment horizontal="right" vertical="center" wrapText="1" indent="1"/>
      <protection locked="0"/>
    </xf>
    <xf numFmtId="164" fontId="61" fillId="0" borderId="49" xfId="0" applyNumberFormat="1" applyFont="1" applyBorder="1" applyAlignment="1" applyProtection="1">
      <alignment horizontal="right" vertical="center" wrapText="1" indent="1"/>
      <protection locked="0"/>
    </xf>
    <xf numFmtId="165" fontId="62" fillId="0" borderId="46" xfId="1" applyNumberFormat="1" applyFont="1" applyBorder="1" applyProtection="1">
      <protection locked="0"/>
    </xf>
    <xf numFmtId="164" fontId="7" fillId="0" borderId="2" xfId="0" applyNumberFormat="1" applyFont="1" applyBorder="1" applyAlignment="1" applyProtection="1">
      <alignment vertical="center" wrapText="1"/>
      <protection locked="0"/>
    </xf>
    <xf numFmtId="164" fontId="3" fillId="0" borderId="16" xfId="0" applyNumberFormat="1" applyFont="1" applyBorder="1" applyAlignment="1">
      <alignment vertical="center" wrapText="1"/>
    </xf>
    <xf numFmtId="164" fontId="20" fillId="0" borderId="1" xfId="0" applyNumberFormat="1" applyFont="1" applyBorder="1" applyAlignment="1">
      <alignment horizontal="center" vertical="center" wrapText="1"/>
    </xf>
    <xf numFmtId="3" fontId="57" fillId="0" borderId="2" xfId="0" applyNumberFormat="1" applyFont="1" applyBorder="1" applyProtection="1">
      <protection locked="0"/>
    </xf>
    <xf numFmtId="3" fontId="0" fillId="0" borderId="4" xfId="0" applyNumberFormat="1" applyBorder="1" applyAlignment="1" applyProtection="1">
      <alignment vertical="center"/>
      <protection locked="0"/>
    </xf>
    <xf numFmtId="3" fontId="0" fillId="0" borderId="36" xfId="0" applyNumberFormat="1" applyBorder="1" applyAlignment="1">
      <alignment vertical="center"/>
    </xf>
    <xf numFmtId="49" fontId="0" fillId="0" borderId="11" xfId="0" applyNumberFormat="1" applyBorder="1" applyAlignment="1">
      <alignment vertical="center"/>
    </xf>
    <xf numFmtId="49" fontId="18" fillId="0" borderId="8" xfId="0" quotePrefix="1" applyNumberFormat="1" applyFont="1" applyBorder="1" applyAlignment="1">
      <alignment horizontal="left" vertical="center" indent="1"/>
    </xf>
    <xf numFmtId="49" fontId="0" fillId="0" borderId="8" xfId="0" applyNumberFormat="1" applyBorder="1" applyAlignment="1">
      <alignment vertical="center"/>
    </xf>
    <xf numFmtId="49" fontId="0" fillId="0" borderId="10" xfId="0" applyNumberFormat="1" applyBorder="1" applyAlignment="1" applyProtection="1">
      <alignment vertical="center"/>
      <protection locked="0"/>
    </xf>
    <xf numFmtId="49" fontId="32" fillId="0" borderId="13" xfId="0" applyNumberFormat="1" applyFont="1" applyBorder="1" applyAlignment="1">
      <alignment vertical="center"/>
    </xf>
    <xf numFmtId="0" fontId="32" fillId="0" borderId="15" xfId="0" applyFont="1" applyBorder="1" applyAlignment="1">
      <alignment vertical="center"/>
    </xf>
    <xf numFmtId="0" fontId="32" fillId="0" borderId="32" xfId="0" applyFont="1" applyBorder="1" applyAlignment="1">
      <alignment horizontal="center" vertical="center"/>
    </xf>
    <xf numFmtId="49" fontId="0" fillId="0" borderId="8" xfId="0" applyNumberFormat="1" applyBorder="1" applyAlignment="1">
      <alignment horizontal="left" vertical="center"/>
    </xf>
    <xf numFmtId="49" fontId="0" fillId="0" borderId="8" xfId="0" applyNumberFormat="1" applyBorder="1" applyAlignment="1" applyProtection="1">
      <alignment vertical="center"/>
      <protection locked="0"/>
    </xf>
    <xf numFmtId="3" fontId="63" fillId="0" borderId="36" xfId="0" applyNumberFormat="1" applyFont="1" applyBorder="1" applyAlignment="1">
      <alignment vertical="center"/>
    </xf>
    <xf numFmtId="3" fontId="64" fillId="0" borderId="2" xfId="0" applyNumberFormat="1" applyFont="1" applyBorder="1" applyAlignment="1" applyProtection="1">
      <alignment vertical="center"/>
      <protection locked="0"/>
    </xf>
    <xf numFmtId="3" fontId="64" fillId="0" borderId="16" xfId="0" applyNumberFormat="1" applyFont="1" applyBorder="1" applyAlignment="1">
      <alignment vertical="center"/>
    </xf>
    <xf numFmtId="3" fontId="63" fillId="0" borderId="0" xfId="0" applyNumberFormat="1" applyFont="1"/>
    <xf numFmtId="3" fontId="63" fillId="0" borderId="2" xfId="0" applyNumberFormat="1" applyFont="1" applyBorder="1" applyAlignment="1" applyProtection="1">
      <alignment vertical="center"/>
      <protection locked="0"/>
    </xf>
    <xf numFmtId="3" fontId="63" fillId="0" borderId="16" xfId="0" applyNumberFormat="1" applyFont="1" applyBorder="1" applyAlignment="1">
      <alignment vertical="center"/>
    </xf>
    <xf numFmtId="3" fontId="65" fillId="0" borderId="2" xfId="0" applyNumberFormat="1" applyFont="1" applyBorder="1" applyAlignment="1" applyProtection="1">
      <alignment vertical="center"/>
      <protection locked="0"/>
    </xf>
    <xf numFmtId="3" fontId="63" fillId="0" borderId="6" xfId="0" applyNumberFormat="1" applyFont="1" applyBorder="1" applyAlignment="1" applyProtection="1">
      <alignment vertical="center"/>
      <protection locked="0"/>
    </xf>
    <xf numFmtId="3" fontId="63" fillId="0" borderId="14" xfId="0" applyNumberFormat="1" applyFont="1" applyBorder="1" applyAlignment="1">
      <alignment vertical="center"/>
    </xf>
    <xf numFmtId="3" fontId="63" fillId="0" borderId="20" xfId="0" applyNumberFormat="1" applyFont="1" applyBorder="1" applyAlignment="1">
      <alignment vertical="center"/>
    </xf>
    <xf numFmtId="0" fontId="15" fillId="0" borderId="3" xfId="4" applyFont="1" applyBorder="1" applyAlignment="1">
      <alignment horizontal="left" vertical="center" indent="1"/>
    </xf>
    <xf numFmtId="0" fontId="54" fillId="0" borderId="14" xfId="0" applyFont="1" applyBorder="1" applyAlignment="1">
      <alignment horizontal="left" vertical="center" indent="1"/>
    </xf>
    <xf numFmtId="0" fontId="53" fillId="0" borderId="3" xfId="0" applyFont="1" applyBorder="1" applyAlignment="1">
      <alignment horizontal="left" indent="1"/>
    </xf>
    <xf numFmtId="0" fontId="54" fillId="0" borderId="14" xfId="0" applyFont="1" applyBorder="1"/>
    <xf numFmtId="0" fontId="32" fillId="0" borderId="14" xfId="4" applyFont="1" applyBorder="1" applyAlignment="1">
      <alignment horizontal="left" vertical="center" indent="1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4" fillId="0" borderId="14" xfId="4" applyFont="1" applyBorder="1" applyAlignment="1">
      <alignment horizontal="left" vertical="center" indent="1"/>
    </xf>
    <xf numFmtId="0" fontId="15" fillId="0" borderId="2" xfId="4" applyFont="1" applyBorder="1" applyAlignment="1">
      <alignment horizontal="left" vertical="center" indent="6"/>
    </xf>
    <xf numFmtId="3" fontId="42" fillId="0" borderId="2" xfId="0" applyNumberFormat="1" applyFont="1" applyBorder="1" applyAlignment="1" applyProtection="1">
      <alignment vertical="center"/>
      <protection locked="0"/>
    </xf>
    <xf numFmtId="3" fontId="48" fillId="6" borderId="16" xfId="0" applyNumberFormat="1" applyFont="1" applyFill="1" applyBorder="1"/>
    <xf numFmtId="0" fontId="66" fillId="0" borderId="8" xfId="0" applyFont="1" applyBorder="1"/>
    <xf numFmtId="3" fontId="66" fillId="0" borderId="16" xfId="0" applyNumberFormat="1" applyFont="1" applyBorder="1"/>
    <xf numFmtId="0" fontId="49" fillId="6" borderId="12" xfId="0" applyFont="1" applyFill="1" applyBorder="1"/>
    <xf numFmtId="3" fontId="0" fillId="6" borderId="31" xfId="0" applyNumberFormat="1" applyFill="1" applyBorder="1"/>
    <xf numFmtId="0" fontId="1" fillId="0" borderId="0" xfId="4" applyFont="1"/>
    <xf numFmtId="0" fontId="1" fillId="0" borderId="0" xfId="4" applyFont="1" applyAlignment="1">
      <alignment horizontal="right" vertical="center" indent="1"/>
    </xf>
    <xf numFmtId="164" fontId="30" fillId="0" borderId="36" xfId="4" applyNumberFormat="1" applyFont="1" applyBorder="1" applyAlignment="1" applyProtection="1">
      <alignment horizontal="right" vertical="center" wrapText="1" indent="1"/>
      <protection locked="0"/>
    </xf>
    <xf numFmtId="164" fontId="30" fillId="0" borderId="50" xfId="0" applyNumberFormat="1" applyFont="1" applyBorder="1" applyAlignment="1">
      <alignment horizontal="left" vertical="center" wrapText="1" indent="1"/>
    </xf>
    <xf numFmtId="164" fontId="30" fillId="0" borderId="49" xfId="0" applyNumberFormat="1" applyFont="1" applyBorder="1" applyAlignment="1" applyProtection="1">
      <alignment horizontal="right" vertical="center" wrapText="1" indent="1"/>
      <protection locked="0"/>
    </xf>
    <xf numFmtId="164" fontId="30" fillId="0" borderId="8" xfId="0" applyNumberFormat="1" applyFont="1" applyBorder="1" applyAlignment="1" applyProtection="1">
      <alignment horizontal="left" vertical="center" wrapText="1" indent="1"/>
      <protection locked="0"/>
    </xf>
    <xf numFmtId="164" fontId="30" fillId="0" borderId="10" xfId="0" applyNumberFormat="1" applyFont="1" applyBorder="1" applyAlignment="1" applyProtection="1">
      <alignment horizontal="left" vertical="center" wrapText="1" indent="1"/>
      <protection locked="0"/>
    </xf>
    <xf numFmtId="164" fontId="30" fillId="0" borderId="6" xfId="0" applyNumberFormat="1" applyFont="1" applyBorder="1" applyAlignment="1" applyProtection="1">
      <alignment horizontal="right" vertical="center" wrapText="1" indent="1"/>
      <protection locked="0"/>
    </xf>
    <xf numFmtId="164" fontId="30" fillId="0" borderId="18" xfId="0" applyNumberFormat="1" applyFont="1" applyBorder="1" applyAlignment="1" applyProtection="1">
      <alignment horizontal="right" vertical="center" wrapText="1" indent="1"/>
      <protection locked="0"/>
    </xf>
    <xf numFmtId="164" fontId="34" fillId="0" borderId="1" xfId="0" applyNumberFormat="1" applyFont="1" applyBorder="1" applyAlignment="1">
      <alignment horizontal="right" vertical="center" wrapText="1" indent="1"/>
    </xf>
    <xf numFmtId="164" fontId="30" fillId="0" borderId="7" xfId="0" applyNumberFormat="1" applyFont="1" applyBorder="1" applyAlignment="1" applyProtection="1">
      <alignment horizontal="left" vertical="center" wrapText="1" indent="1"/>
      <protection locked="0"/>
    </xf>
    <xf numFmtId="164" fontId="1" fillId="0" borderId="16" xfId="4" applyNumberFormat="1" applyFont="1" applyBorder="1" applyAlignment="1" applyProtection="1">
      <alignment horizontal="right" vertical="center" wrapText="1" indent="1"/>
      <protection locked="0"/>
    </xf>
    <xf numFmtId="164" fontId="1" fillId="0" borderId="18" xfId="4" applyNumberFormat="1" applyFont="1" applyBorder="1" applyAlignment="1" applyProtection="1">
      <alignment horizontal="right" vertical="center" wrapText="1" indent="1"/>
      <protection locked="0"/>
    </xf>
    <xf numFmtId="164" fontId="1" fillId="0" borderId="29" xfId="4" applyNumberFormat="1" applyFont="1" applyBorder="1" applyAlignment="1" applyProtection="1">
      <alignment horizontal="right" vertical="center" wrapText="1" indent="1"/>
      <protection locked="0"/>
    </xf>
    <xf numFmtId="164" fontId="1" fillId="0" borderId="46" xfId="4" applyNumberFormat="1" applyFont="1" applyBorder="1" applyAlignment="1" applyProtection="1">
      <alignment horizontal="right" vertical="center" wrapText="1" indent="1"/>
      <protection locked="0"/>
    </xf>
    <xf numFmtId="164" fontId="1" fillId="0" borderId="53" xfId="4" applyNumberFormat="1" applyFont="1" applyBorder="1" applyAlignment="1" applyProtection="1">
      <alignment horizontal="right" vertical="center" wrapText="1" indent="1"/>
      <protection locked="0"/>
    </xf>
    <xf numFmtId="164" fontId="29" fillId="0" borderId="8" xfId="0" applyNumberFormat="1" applyFont="1" applyBorder="1" applyAlignment="1">
      <alignment horizontal="center" vertical="center" wrapText="1"/>
    </xf>
    <xf numFmtId="164" fontId="30" fillId="0" borderId="25" xfId="0" applyNumberFormat="1" applyFont="1" applyBorder="1" applyAlignment="1" applyProtection="1">
      <alignment horizontal="left" vertical="center" wrapText="1" indent="1"/>
      <protection locked="0"/>
    </xf>
    <xf numFmtId="49" fontId="0" fillId="0" borderId="2" xfId="0" applyNumberFormat="1" applyBorder="1" applyAlignment="1" applyProtection="1">
      <alignment horizontal="center" vertical="center" wrapText="1"/>
      <protection locked="0"/>
    </xf>
    <xf numFmtId="164" fontId="30" fillId="0" borderId="25" xfId="0" applyNumberFormat="1" applyFont="1" applyBorder="1" applyAlignment="1" applyProtection="1">
      <alignment vertical="center" wrapText="1"/>
      <protection locked="0"/>
    </xf>
    <xf numFmtId="164" fontId="30" fillId="0" borderId="8" xfId="0" applyNumberFormat="1" applyFont="1" applyBorder="1" applyAlignment="1" applyProtection="1">
      <alignment vertical="center" wrapText="1"/>
      <protection locked="0"/>
    </xf>
    <xf numFmtId="164" fontId="30" fillId="0" borderId="2" xfId="0" applyNumberFormat="1" applyFont="1" applyBorder="1" applyAlignment="1" applyProtection="1">
      <alignment vertical="center" wrapText="1"/>
      <protection locked="0"/>
    </xf>
    <xf numFmtId="164" fontId="30" fillId="0" borderId="16" xfId="0" applyNumberFormat="1" applyFont="1" applyBorder="1" applyAlignment="1" applyProtection="1">
      <alignment vertical="center" wrapText="1"/>
      <protection locked="0"/>
    </xf>
    <xf numFmtId="164" fontId="30" fillId="0" borderId="25" xfId="0" applyNumberFormat="1" applyFont="1" applyBorder="1" applyAlignment="1">
      <alignment vertical="center" wrapText="1"/>
    </xf>
    <xf numFmtId="49" fontId="0" fillId="0" borderId="6" xfId="0" applyNumberFormat="1" applyBorder="1" applyAlignment="1" applyProtection="1">
      <alignment horizontal="center" vertical="center" wrapText="1"/>
      <protection locked="0"/>
    </xf>
    <xf numFmtId="164" fontId="29" fillId="0" borderId="63" xfId="0" applyNumberFormat="1" applyFont="1" applyBorder="1" applyAlignment="1">
      <alignment horizontal="left" vertical="center" wrapText="1" indent="1"/>
    </xf>
    <xf numFmtId="164" fontId="30" fillId="0" borderId="13" xfId="0" applyNumberFormat="1" applyFont="1" applyBorder="1" applyAlignment="1">
      <alignment vertical="center" wrapText="1"/>
    </xf>
    <xf numFmtId="164" fontId="30" fillId="0" borderId="14" xfId="0" applyNumberFormat="1" applyFont="1" applyBorder="1" applyAlignment="1">
      <alignment vertical="center" wrapText="1"/>
    </xf>
    <xf numFmtId="164" fontId="30" fillId="0" borderId="20" xfId="0" applyNumberFormat="1" applyFont="1" applyBorder="1" applyAlignment="1">
      <alignment vertical="center" wrapText="1"/>
    </xf>
    <xf numFmtId="164" fontId="30" fillId="0" borderId="24" xfId="0" applyNumberFormat="1" applyFont="1" applyBorder="1" applyAlignment="1">
      <alignment vertical="center" wrapText="1"/>
    </xf>
    <xf numFmtId="164" fontId="29" fillId="0" borderId="57" xfId="0" applyNumberFormat="1" applyFont="1" applyBorder="1" applyAlignment="1">
      <alignment horizontal="center" vertical="center" wrapText="1"/>
    </xf>
    <xf numFmtId="164" fontId="30" fillId="0" borderId="49" xfId="0" applyNumberFormat="1" applyFont="1" applyBorder="1" applyAlignment="1" applyProtection="1">
      <alignment horizontal="left" vertical="center" wrapText="1" indent="1"/>
      <protection locked="0"/>
    </xf>
    <xf numFmtId="3" fontId="0" fillId="0" borderId="25" xfId="0" applyNumberFormat="1" applyBorder="1" applyAlignment="1" applyProtection="1">
      <alignment horizontal="right" vertical="center" wrapText="1"/>
      <protection locked="0"/>
    </xf>
    <xf numFmtId="164" fontId="30" fillId="0" borderId="59" xfId="0" applyNumberFormat="1" applyFont="1" applyBorder="1" applyAlignment="1" applyProtection="1">
      <alignment vertical="center" wrapText="1"/>
      <protection locked="0"/>
    </xf>
    <xf numFmtId="164" fontId="30" fillId="0" borderId="61" xfId="0" applyNumberFormat="1" applyFont="1" applyBorder="1" applyAlignment="1" applyProtection="1">
      <alignment vertical="center" wrapText="1"/>
      <protection locked="0"/>
    </xf>
    <xf numFmtId="164" fontId="30" fillId="0" borderId="5" xfId="0" applyNumberFormat="1" applyFont="1" applyBorder="1" applyAlignment="1" applyProtection="1">
      <alignment vertical="center" wrapText="1"/>
      <protection locked="0"/>
    </xf>
    <xf numFmtId="164" fontId="30" fillId="0" borderId="26" xfId="0" applyNumberFormat="1" applyFont="1" applyBorder="1" applyAlignment="1">
      <alignment vertical="center" wrapText="1"/>
    </xf>
    <xf numFmtId="164" fontId="30" fillId="0" borderId="46" xfId="0" applyNumberFormat="1" applyFont="1" applyBorder="1" applyAlignment="1" applyProtection="1">
      <alignment vertical="center" wrapText="1"/>
      <protection locked="0"/>
    </xf>
    <xf numFmtId="164" fontId="30" fillId="0" borderId="49" xfId="0" applyNumberFormat="1" applyFont="1" applyBorder="1" applyAlignment="1" applyProtection="1">
      <alignment vertical="center" wrapText="1"/>
      <protection locked="0"/>
    </xf>
    <xf numFmtId="164" fontId="30" fillId="0" borderId="61" xfId="0" applyNumberFormat="1" applyFont="1" applyBorder="1" applyAlignment="1">
      <alignment vertical="center" wrapText="1"/>
    </xf>
    <xf numFmtId="164" fontId="30" fillId="0" borderId="62" xfId="0" applyNumberFormat="1" applyFont="1" applyBorder="1" applyAlignment="1" applyProtection="1">
      <alignment vertical="center" wrapText="1"/>
      <protection locked="0"/>
    </xf>
    <xf numFmtId="164" fontId="30" fillId="0" borderId="62" xfId="0" applyNumberFormat="1" applyFont="1" applyBorder="1" applyAlignment="1">
      <alignment vertical="center" wrapText="1"/>
    </xf>
    <xf numFmtId="164" fontId="29" fillId="0" borderId="68" xfId="0" applyNumberFormat="1" applyFont="1" applyBorder="1" applyAlignment="1">
      <alignment horizontal="left" vertical="center" wrapText="1" indent="1"/>
    </xf>
    <xf numFmtId="3" fontId="0" fillId="0" borderId="28" xfId="0" applyNumberFormat="1" applyBorder="1" applyAlignment="1" applyProtection="1">
      <alignment horizontal="right" vertical="center" wrapText="1"/>
      <protection locked="0"/>
    </xf>
    <xf numFmtId="164" fontId="30" fillId="0" borderId="60" xfId="0" applyNumberFormat="1" applyFont="1" applyBorder="1" applyAlignment="1">
      <alignment vertical="center" wrapText="1"/>
    </xf>
    <xf numFmtId="164" fontId="30" fillId="0" borderId="69" xfId="0" applyNumberFormat="1" applyFont="1" applyBorder="1" applyAlignment="1">
      <alignment vertical="center" wrapText="1"/>
    </xf>
    <xf numFmtId="164" fontId="30" fillId="0" borderId="22" xfId="0" applyNumberFormat="1" applyFont="1" applyBorder="1" applyAlignment="1">
      <alignment vertical="center" wrapText="1"/>
    </xf>
    <xf numFmtId="164" fontId="30" fillId="0" borderId="23" xfId="0" applyNumberFormat="1" applyFont="1" applyBorder="1" applyAlignment="1">
      <alignment vertical="center" wrapText="1"/>
    </xf>
    <xf numFmtId="3" fontId="0" fillId="0" borderId="62" xfId="0" applyNumberFormat="1" applyBorder="1" applyAlignment="1" applyProtection="1">
      <alignment horizontal="right" vertical="center" wrapText="1"/>
      <protection locked="0"/>
    </xf>
    <xf numFmtId="164" fontId="30" fillId="0" borderId="41" xfId="0" applyNumberFormat="1" applyFont="1" applyBorder="1" applyAlignment="1" applyProtection="1">
      <alignment vertical="center" wrapText="1"/>
      <protection locked="0"/>
    </xf>
    <xf numFmtId="164" fontId="30" fillId="0" borderId="67" xfId="0" applyNumberFormat="1" applyFont="1" applyBorder="1" applyAlignment="1" applyProtection="1">
      <alignment vertical="center" wrapText="1"/>
      <protection locked="0"/>
    </xf>
    <xf numFmtId="164" fontId="30" fillId="0" borderId="6" xfId="0" applyNumberFormat="1" applyFont="1" applyBorder="1" applyAlignment="1" applyProtection="1">
      <alignment vertical="center" wrapText="1"/>
      <protection locked="0"/>
    </xf>
    <xf numFmtId="164" fontId="30" fillId="0" borderId="18" xfId="0" applyNumberFormat="1" applyFont="1" applyBorder="1" applyAlignment="1" applyProtection="1">
      <alignment vertical="center" wrapText="1"/>
      <protection locked="0"/>
    </xf>
    <xf numFmtId="49" fontId="0" fillId="0" borderId="14" xfId="0" applyNumberFormat="1" applyBorder="1" applyAlignment="1" applyProtection="1">
      <alignment horizontal="center" vertical="center" wrapText="1"/>
      <protection locked="0"/>
    </xf>
    <xf numFmtId="164" fontId="30" fillId="0" borderId="42" xfId="0" applyNumberFormat="1" applyFont="1" applyBorder="1" applyAlignment="1">
      <alignment vertical="center" wrapText="1"/>
    </xf>
    <xf numFmtId="164" fontId="30" fillId="0" borderId="27" xfId="0" applyNumberFormat="1" applyFont="1" applyBorder="1" applyAlignment="1" applyProtection="1">
      <alignment horizontal="left" vertical="center" wrapText="1" indent="1"/>
      <protection locked="0"/>
    </xf>
    <xf numFmtId="49" fontId="0" fillId="0" borderId="54" xfId="0" applyNumberFormat="1" applyBorder="1" applyAlignment="1" applyProtection="1">
      <alignment horizontal="center" vertical="center" wrapText="1"/>
      <protection locked="0"/>
    </xf>
    <xf numFmtId="164" fontId="30" fillId="0" borderId="28" xfId="0" applyNumberFormat="1" applyFont="1" applyBorder="1" applyAlignment="1" applyProtection="1">
      <alignment vertical="center" wrapText="1"/>
      <protection locked="0"/>
    </xf>
    <xf numFmtId="164" fontId="30" fillId="0" borderId="58" xfId="0" applyNumberFormat="1" applyFont="1" applyBorder="1" applyAlignment="1" applyProtection="1">
      <alignment vertical="center" wrapText="1"/>
      <protection locked="0"/>
    </xf>
    <xf numFmtId="164" fontId="30" fillId="0" borderId="1" xfId="0" applyNumberFormat="1" applyFont="1" applyBorder="1" applyAlignment="1" applyProtection="1">
      <alignment vertical="center" wrapText="1"/>
      <protection locked="0"/>
    </xf>
    <xf numFmtId="164" fontId="30" fillId="0" borderId="17" xfId="0" applyNumberFormat="1" applyFont="1" applyBorder="1" applyAlignment="1" applyProtection="1">
      <alignment vertical="center" wrapText="1"/>
      <protection locked="0"/>
    </xf>
    <xf numFmtId="164" fontId="30" fillId="0" borderId="28" xfId="0" applyNumberFormat="1" applyFont="1" applyBorder="1" applyAlignment="1">
      <alignment vertical="center" wrapText="1"/>
    </xf>
    <xf numFmtId="164" fontId="0" fillId="2" borderId="33" xfId="0" applyNumberFormat="1" applyFill="1" applyBorder="1" applyAlignment="1">
      <alignment horizontal="left" vertical="center" wrapText="1" indent="2"/>
    </xf>
    <xf numFmtId="164" fontId="29" fillId="0" borderId="14" xfId="4" applyNumberFormat="1" applyFont="1" applyBorder="1" applyAlignment="1" applyProtection="1">
      <alignment horizontal="right" vertical="center" wrapText="1" indent="1"/>
      <protection locked="0"/>
    </xf>
    <xf numFmtId="164" fontId="20" fillId="0" borderId="22" xfId="4" applyNumberFormat="1" applyFont="1" applyBorder="1" applyAlignment="1">
      <alignment horizontal="right" vertical="center" wrapText="1" indent="1"/>
    </xf>
    <xf numFmtId="164" fontId="20" fillId="0" borderId="52" xfId="4" applyNumberFormat="1" applyFont="1" applyBorder="1" applyAlignment="1">
      <alignment horizontal="right" vertical="center" wrapText="1" indent="1"/>
    </xf>
    <xf numFmtId="164" fontId="22" fillId="0" borderId="3" xfId="4" applyNumberFormat="1" applyFont="1" applyBorder="1" applyAlignment="1" applyProtection="1">
      <alignment horizontal="right" vertical="center" wrapText="1" indent="1"/>
      <protection locked="0"/>
    </xf>
    <xf numFmtId="164" fontId="20" fillId="0" borderId="14" xfId="4" applyNumberFormat="1" applyFont="1" applyBorder="1" applyAlignment="1">
      <alignment horizontal="right" vertical="center" wrapText="1" indent="1"/>
    </xf>
    <xf numFmtId="164" fontId="20" fillId="0" borderId="35" xfId="4" applyNumberFormat="1" applyFont="1" applyBorder="1" applyAlignment="1">
      <alignment horizontal="right" vertical="center" wrapText="1" indent="1"/>
    </xf>
    <xf numFmtId="164" fontId="26" fillId="0" borderId="14" xfId="0" quotePrefix="1" applyNumberFormat="1" applyFont="1" applyBorder="1" applyAlignment="1">
      <alignment horizontal="right" vertical="center" wrapText="1" indent="1"/>
    </xf>
    <xf numFmtId="164" fontId="26" fillId="0" borderId="35" xfId="0" quotePrefix="1" applyNumberFormat="1" applyFont="1" applyBorder="1" applyAlignment="1">
      <alignment horizontal="right" vertical="center" wrapText="1" indent="1"/>
    </xf>
    <xf numFmtId="0" fontId="30" fillId="0" borderId="4" xfId="0" applyFont="1" applyBorder="1" applyAlignment="1" applyProtection="1">
      <alignment horizontal="left" vertical="center" indent="1"/>
      <protection locked="0"/>
    </xf>
    <xf numFmtId="168" fontId="17" fillId="0" borderId="0" xfId="4" applyNumberFormat="1" applyFont="1"/>
    <xf numFmtId="3" fontId="0" fillId="0" borderId="0" xfId="0" applyNumberFormat="1" applyBorder="1" applyAlignment="1" applyProtection="1">
      <alignment horizontal="right" vertical="center" indent="1"/>
      <protection locked="0"/>
    </xf>
    <xf numFmtId="164" fontId="29" fillId="0" borderId="2" xfId="0" applyNumberFormat="1" applyFont="1" applyBorder="1" applyAlignment="1" applyProtection="1">
      <alignment horizontal="center" vertical="center" wrapText="1"/>
      <protection locked="0"/>
    </xf>
    <xf numFmtId="164" fontId="29" fillId="0" borderId="16" xfId="0" applyNumberFormat="1" applyFont="1" applyBorder="1" applyAlignment="1" applyProtection="1">
      <alignment horizontal="center" vertical="center" wrapText="1"/>
      <protection locked="0"/>
    </xf>
    <xf numFmtId="0" fontId="50" fillId="0" borderId="0" xfId="0" applyFont="1" applyAlignment="1">
      <alignment horizontal="center"/>
    </xf>
    <xf numFmtId="0" fontId="0" fillId="0" borderId="0" xfId="0" applyAlignment="1"/>
    <xf numFmtId="0" fontId="54" fillId="0" borderId="0" xfId="0" applyFont="1" applyBorder="1" applyAlignment="1">
      <alignment horizontal="left" vertical="center" wrapText="1" indent="1"/>
    </xf>
    <xf numFmtId="164" fontId="54" fillId="0" borderId="0" xfId="0" quotePrefix="1" applyNumberFormat="1" applyFont="1" applyBorder="1" applyAlignment="1">
      <alignment horizontal="right" vertical="center" wrapText="1" indent="1"/>
    </xf>
    <xf numFmtId="164" fontId="22" fillId="0" borderId="29" xfId="0" applyNumberFormat="1" applyFont="1" applyBorder="1" applyAlignment="1" applyProtection="1">
      <alignment horizontal="right" vertical="center" wrapText="1" indent="1"/>
      <protection locked="0"/>
    </xf>
    <xf numFmtId="164" fontId="34" fillId="0" borderId="3" xfId="0" applyNumberFormat="1" applyFont="1" applyBorder="1" applyAlignment="1">
      <alignment horizontal="right" vertical="center" wrapText="1" indent="1"/>
    </xf>
    <xf numFmtId="3" fontId="42" fillId="0" borderId="4" xfId="0" applyNumberFormat="1" applyFont="1" applyBorder="1" applyAlignment="1" applyProtection="1">
      <alignment vertical="center"/>
      <protection locked="0"/>
    </xf>
    <xf numFmtId="164" fontId="33" fillId="0" borderId="34" xfId="4" applyNumberFormat="1" applyFont="1" applyBorder="1" applyAlignment="1">
      <alignment horizontal="left" vertical="center"/>
    </xf>
    <xf numFmtId="164" fontId="4" fillId="0" borderId="0" xfId="4" applyNumberFormat="1" applyFont="1" applyAlignment="1">
      <alignment horizontal="center" vertical="center"/>
    </xf>
    <xf numFmtId="164" fontId="5" fillId="0" borderId="0" xfId="4" applyNumberFormat="1" applyFont="1" applyAlignment="1">
      <alignment horizontal="center"/>
    </xf>
    <xf numFmtId="164" fontId="36" fillId="0" borderId="34" xfId="4" applyNumberFormat="1" applyFont="1" applyBorder="1" applyAlignment="1">
      <alignment horizontal="left" vertical="center"/>
    </xf>
    <xf numFmtId="164" fontId="33" fillId="0" borderId="34" xfId="4" applyNumberFormat="1" applyFont="1" applyBorder="1" applyAlignment="1">
      <alignment horizontal="left"/>
    </xf>
    <xf numFmtId="0" fontId="32" fillId="0" borderId="0" xfId="4" applyFont="1" applyAlignment="1">
      <alignment horizontal="center"/>
    </xf>
    <xf numFmtId="0" fontId="24" fillId="0" borderId="0" xfId="4" applyFont="1" applyAlignment="1">
      <alignment horizontal="center"/>
    </xf>
    <xf numFmtId="164" fontId="7" fillId="0" borderId="0" xfId="4" applyNumberFormat="1" applyFont="1" applyAlignment="1">
      <alignment horizontal="center" vertical="center"/>
    </xf>
    <xf numFmtId="164" fontId="36" fillId="0" borderId="34" xfId="4" applyNumberFormat="1" applyFont="1" applyBorder="1" applyAlignment="1">
      <alignment horizontal="left"/>
    </xf>
    <xf numFmtId="164" fontId="31" fillId="0" borderId="59" xfId="0" applyNumberFormat="1" applyFont="1" applyBorder="1" applyAlignment="1">
      <alignment horizontal="center" vertical="center" wrapText="1"/>
    </xf>
    <xf numFmtId="164" fontId="31" fillId="0" borderId="60" xfId="0" applyNumberFormat="1" applyFont="1" applyBorder="1" applyAlignment="1">
      <alignment horizontal="center" vertical="center" wrapText="1"/>
    </xf>
    <xf numFmtId="164" fontId="18" fillId="0" borderId="0" xfId="0" applyNumberFormat="1" applyFont="1" applyAlignment="1">
      <alignment horizontal="center" textRotation="180" wrapText="1"/>
    </xf>
    <xf numFmtId="164" fontId="46" fillId="0" borderId="53" xfId="0" applyNumberFormat="1" applyFont="1" applyBorder="1" applyAlignment="1">
      <alignment horizontal="center" vertical="center" wrapText="1"/>
    </xf>
    <xf numFmtId="164" fontId="31" fillId="0" borderId="61" xfId="0" applyNumberFormat="1" applyFont="1" applyBorder="1" applyAlignment="1">
      <alignment horizontal="center" vertical="center" wrapText="1"/>
    </xf>
    <xf numFmtId="164" fontId="31" fillId="0" borderId="62" xfId="0" applyNumberFormat="1" applyFont="1" applyBorder="1" applyAlignment="1">
      <alignment horizontal="center" vertical="center" wrapText="1"/>
    </xf>
    <xf numFmtId="165" fontId="32" fillId="0" borderId="49" xfId="1" applyNumberFormat="1" applyFont="1" applyBorder="1" applyAlignment="1" applyProtection="1">
      <alignment horizontal="center"/>
      <protection locked="0"/>
    </xf>
    <xf numFmtId="165" fontId="32" fillId="0" borderId="5" xfId="1" applyNumberFormat="1" applyFont="1" applyBorder="1" applyAlignment="1" applyProtection="1">
      <alignment horizontal="center"/>
      <protection locked="0"/>
    </xf>
    <xf numFmtId="164" fontId="5" fillId="0" borderId="0" xfId="4" applyNumberFormat="1" applyFont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32" fillId="0" borderId="36" xfId="4" applyFont="1" applyBorder="1" applyAlignment="1">
      <alignment horizontal="center" vertical="center" wrapText="1"/>
    </xf>
    <xf numFmtId="0" fontId="32" fillId="0" borderId="18" xfId="4" applyFont="1" applyBorder="1" applyAlignment="1">
      <alignment horizontal="center" vertical="center" wrapText="1"/>
    </xf>
    <xf numFmtId="0" fontId="32" fillId="0" borderId="11" xfId="4" applyFont="1" applyBorder="1" applyAlignment="1">
      <alignment horizontal="center" vertical="center" wrapText="1"/>
    </xf>
    <xf numFmtId="0" fontId="32" fillId="0" borderId="10" xfId="4" applyFont="1" applyBorder="1" applyAlignment="1">
      <alignment horizontal="center" vertical="center" wrapText="1"/>
    </xf>
    <xf numFmtId="0" fontId="32" fillId="0" borderId="4" xfId="4" applyFont="1" applyBorder="1" applyAlignment="1">
      <alignment horizontal="center" vertical="center" wrapText="1"/>
    </xf>
    <xf numFmtId="0" fontId="32" fillId="0" borderId="6" xfId="4" applyFont="1" applyBorder="1" applyAlignment="1">
      <alignment horizontal="center" vertical="center" wrapText="1"/>
    </xf>
    <xf numFmtId="0" fontId="21" fillId="0" borderId="0" xfId="0" applyFont="1" applyAlignment="1">
      <alignment horizontal="right"/>
    </xf>
    <xf numFmtId="0" fontId="31" fillId="0" borderId="13" xfId="4" applyFont="1" applyBorder="1" applyAlignment="1">
      <alignment horizontal="left"/>
    </xf>
    <xf numFmtId="0" fontId="31" fillId="0" borderId="14" xfId="4" applyFont="1" applyBorder="1" applyAlignment="1">
      <alignment horizontal="left"/>
    </xf>
    <xf numFmtId="0" fontId="22" fillId="0" borderId="53" xfId="4" applyFont="1" applyBorder="1" applyAlignment="1">
      <alignment horizontal="justify" vertical="center" wrapText="1"/>
    </xf>
    <xf numFmtId="164" fontId="24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/>
    </xf>
    <xf numFmtId="0" fontId="33" fillId="0" borderId="0" xfId="0" applyFont="1" applyAlignment="1">
      <alignment horizontal="right"/>
    </xf>
    <xf numFmtId="0" fontId="31" fillId="0" borderId="43" xfId="0" applyFont="1" applyBorder="1" applyAlignment="1">
      <alignment horizontal="left" indent="1"/>
    </xf>
    <xf numFmtId="0" fontId="31" fillId="0" borderId="44" xfId="0" applyFont="1" applyBorder="1" applyAlignment="1">
      <alignment horizontal="left" indent="1"/>
    </xf>
    <xf numFmtId="0" fontId="31" fillId="0" borderId="42" xfId="0" applyFont="1" applyBorder="1" applyAlignment="1">
      <alignment horizontal="left" indent="1"/>
    </xf>
    <xf numFmtId="0" fontId="30" fillId="0" borderId="4" xfId="0" applyFont="1" applyBorder="1" applyAlignment="1" applyProtection="1">
      <alignment horizontal="right" indent="1"/>
      <protection locked="0"/>
    </xf>
    <xf numFmtId="0" fontId="30" fillId="0" borderId="36" xfId="0" applyFont="1" applyBorder="1" applyAlignment="1" applyProtection="1">
      <alignment horizontal="right" indent="1"/>
      <protection locked="0"/>
    </xf>
    <xf numFmtId="0" fontId="30" fillId="0" borderId="6" xfId="0" applyFont="1" applyBorder="1" applyAlignment="1" applyProtection="1">
      <alignment horizontal="right" indent="1"/>
      <protection locked="0"/>
    </xf>
    <xf numFmtId="0" fontId="30" fillId="0" borderId="18" xfId="0" applyFont="1" applyBorder="1" applyAlignment="1" applyProtection="1">
      <alignment horizontal="right" indent="1"/>
      <protection locked="0"/>
    </xf>
    <xf numFmtId="0" fontId="24" fillId="0" borderId="0" xfId="0" applyFont="1" applyAlignment="1">
      <alignment horizontal="left" vertical="center"/>
    </xf>
    <xf numFmtId="0" fontId="29" fillId="0" borderId="14" xfId="0" applyFont="1" applyBorder="1" applyAlignment="1">
      <alignment horizontal="right" indent="1"/>
    </xf>
    <xf numFmtId="0" fontId="29" fillId="0" borderId="20" xfId="0" applyFont="1" applyBorder="1" applyAlignment="1">
      <alignment horizontal="right" indent="1"/>
    </xf>
    <xf numFmtId="0" fontId="31" fillId="0" borderId="19" xfId="0" applyFont="1" applyBorder="1" applyAlignment="1">
      <alignment horizontal="center"/>
    </xf>
    <xf numFmtId="0" fontId="31" fillId="0" borderId="32" xfId="0" applyFont="1" applyBorder="1" applyAlignment="1">
      <alignment horizontal="center"/>
    </xf>
    <xf numFmtId="0" fontId="31" fillId="0" borderId="63" xfId="0" applyFont="1" applyBorder="1" applyAlignment="1">
      <alignment horizontal="center"/>
    </xf>
    <xf numFmtId="0" fontId="31" fillId="0" borderId="53" xfId="0" applyFont="1" applyBorder="1" applyAlignment="1">
      <alignment horizontal="center"/>
    </xf>
    <xf numFmtId="0" fontId="31" fillId="0" borderId="64" xfId="0" applyFont="1" applyBorder="1" applyAlignment="1">
      <alignment horizontal="center"/>
    </xf>
    <xf numFmtId="0" fontId="30" fillId="0" borderId="55" xfId="0" applyFont="1" applyBorder="1" applyAlignment="1" applyProtection="1">
      <alignment horizontal="left" indent="1"/>
      <protection locked="0"/>
    </xf>
    <xf numFmtId="0" fontId="30" fillId="0" borderId="65" xfId="0" applyFont="1" applyBorder="1" applyAlignment="1" applyProtection="1">
      <alignment horizontal="left" indent="1"/>
      <protection locked="0"/>
    </xf>
    <xf numFmtId="0" fontId="30" fillId="0" borderId="66" xfId="0" applyFont="1" applyBorder="1" applyAlignment="1" applyProtection="1">
      <alignment horizontal="left" indent="1"/>
      <protection locked="0"/>
    </xf>
    <xf numFmtId="0" fontId="30" fillId="0" borderId="39" xfId="0" applyFont="1" applyBorder="1" applyAlignment="1" applyProtection="1">
      <alignment horizontal="left" indent="1"/>
      <protection locked="0"/>
    </xf>
    <xf numFmtId="0" fontId="30" fillId="0" borderId="40" xfId="0" applyFont="1" applyBorder="1" applyAlignment="1" applyProtection="1">
      <alignment horizontal="left" indent="1"/>
      <protection locked="0"/>
    </xf>
    <xf numFmtId="0" fontId="30" fillId="0" borderId="67" xfId="0" applyFont="1" applyBorder="1" applyAlignment="1" applyProtection="1">
      <alignment horizontal="left" indent="1"/>
      <protection locked="0"/>
    </xf>
    <xf numFmtId="0" fontId="24" fillId="0" borderId="0" xfId="0" applyFont="1" applyAlignment="1">
      <alignment horizontal="center" wrapText="1"/>
    </xf>
    <xf numFmtId="164" fontId="18" fillId="0" borderId="50" xfId="0" applyNumberFormat="1" applyFont="1" applyBorder="1" applyAlignment="1">
      <alignment horizontal="center" textRotation="180" wrapText="1"/>
    </xf>
    <xf numFmtId="164" fontId="31" fillId="0" borderId="43" xfId="0" applyNumberFormat="1" applyFont="1" applyBorder="1" applyAlignment="1">
      <alignment horizontal="left" vertical="center" wrapText="1" indent="2"/>
    </xf>
    <xf numFmtId="164" fontId="31" fillId="0" borderId="35" xfId="0" applyNumberFormat="1" applyFont="1" applyBorder="1" applyAlignment="1">
      <alignment horizontal="left" vertical="center" wrapText="1" indent="2"/>
    </xf>
    <xf numFmtId="164" fontId="8" fillId="0" borderId="59" xfId="0" applyNumberFormat="1" applyFont="1" applyBorder="1" applyAlignment="1">
      <alignment horizontal="center" vertical="center"/>
    </xf>
    <xf numFmtId="164" fontId="8" fillId="0" borderId="60" xfId="0" applyNumberFormat="1" applyFont="1" applyBorder="1" applyAlignment="1">
      <alignment horizontal="center" vertical="center"/>
    </xf>
    <xf numFmtId="164" fontId="8" fillId="0" borderId="55" xfId="0" applyNumberFormat="1" applyFont="1" applyBorder="1" applyAlignment="1">
      <alignment horizontal="center" vertical="center"/>
    </xf>
    <xf numFmtId="164" fontId="8" fillId="0" borderId="65" xfId="0" applyNumberFormat="1" applyFont="1" applyBorder="1" applyAlignment="1">
      <alignment horizontal="center" vertical="center"/>
    </xf>
    <xf numFmtId="164" fontId="8" fillId="0" borderId="51" xfId="0" applyNumberFormat="1" applyFont="1" applyBorder="1" applyAlignment="1">
      <alignment horizontal="center" vertical="center"/>
    </xf>
    <xf numFmtId="164" fontId="8" fillId="0" borderId="59" xfId="0" applyNumberFormat="1" applyFont="1" applyBorder="1" applyAlignment="1">
      <alignment horizontal="center" vertical="center" wrapText="1"/>
    </xf>
    <xf numFmtId="164" fontId="8" fillId="0" borderId="60" xfId="0" applyNumberFormat="1" applyFont="1" applyBorder="1" applyAlignment="1">
      <alignment horizontal="center" vertical="center" wrapText="1"/>
    </xf>
    <xf numFmtId="0" fontId="30" fillId="0" borderId="53" xfId="0" applyFont="1" applyBorder="1" applyAlignment="1">
      <alignment horizontal="justify" vertical="center" wrapText="1"/>
    </xf>
    <xf numFmtId="0" fontId="16" fillId="0" borderId="0" xfId="0" applyFont="1" applyAlignment="1">
      <alignment horizontal="center" wrapText="1"/>
    </xf>
    <xf numFmtId="0" fontId="21" fillId="0" borderId="33" xfId="5" applyFont="1" applyBorder="1" applyAlignment="1">
      <alignment horizontal="left" vertical="center" indent="1"/>
    </xf>
    <xf numFmtId="0" fontId="21" fillId="0" borderId="44" xfId="5" applyFont="1" applyBorder="1" applyAlignment="1">
      <alignment horizontal="left" vertical="center" indent="1"/>
    </xf>
    <xf numFmtId="0" fontId="21" fillId="0" borderId="35" xfId="5" applyFont="1" applyBorder="1" applyAlignment="1">
      <alignment horizontal="left" vertical="center" indent="1"/>
    </xf>
    <xf numFmtId="0" fontId="24" fillId="0" borderId="0" xfId="5" applyFont="1" applyAlignment="1">
      <alignment horizontal="center" wrapText="1"/>
    </xf>
    <xf numFmtId="0" fontId="24" fillId="0" borderId="0" xfId="5" applyFont="1" applyAlignment="1">
      <alignment horizontal="center"/>
    </xf>
    <xf numFmtId="0" fontId="50" fillId="0" borderId="55" xfId="0" applyFont="1" applyBorder="1" applyAlignment="1">
      <alignment horizontal="left"/>
    </xf>
    <xf numFmtId="0" fontId="50" fillId="0" borderId="51" xfId="0" applyFont="1" applyBorder="1" applyAlignment="1">
      <alignment horizontal="left"/>
    </xf>
    <xf numFmtId="0" fontId="36" fillId="0" borderId="0" xfId="0" applyFont="1" applyAlignment="1">
      <alignment horizontal="right"/>
    </xf>
    <xf numFmtId="0" fontId="31" fillId="0" borderId="43" xfId="0" applyFont="1" applyBorder="1" applyAlignment="1">
      <alignment horizontal="left" vertical="center" indent="2"/>
    </xf>
    <xf numFmtId="0" fontId="31" fillId="0" borderId="42" xfId="0" applyFont="1" applyBorder="1" applyAlignment="1">
      <alignment horizontal="left" vertical="center" indent="2"/>
    </xf>
  </cellXfs>
  <cellStyles count="6">
    <cellStyle name="Ezres" xfId="1" builtinId="3"/>
    <cellStyle name="Hiperhivatkozás" xfId="2"/>
    <cellStyle name="Már látott hiperhivatkozás" xfId="3"/>
    <cellStyle name="Normál" xfId="0" builtinId="0"/>
    <cellStyle name="Normál_KVRENMUNKA" xfId="4"/>
    <cellStyle name="Normál_SEGEDLETEK" xfId="5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B16"/>
  <sheetViews>
    <sheetView zoomScale="130" zoomScaleNormal="130" workbookViewId="0">
      <selection activeCell="A6" sqref="A6"/>
    </sheetView>
  </sheetViews>
  <sheetFormatPr defaultRowHeight="12.75" x14ac:dyDescent="0.2"/>
  <cols>
    <col min="1" max="1" width="48.5" customWidth="1"/>
    <col min="2" max="2" width="73.5" customWidth="1"/>
    <col min="3" max="3" width="16.83203125" customWidth="1"/>
  </cols>
  <sheetData>
    <row r="2" spans="1:2" x14ac:dyDescent="0.2">
      <c r="A2" t="s">
        <v>153</v>
      </c>
    </row>
    <row r="4" spans="1:2" x14ac:dyDescent="0.2">
      <c r="A4" s="133"/>
      <c r="B4" s="133"/>
    </row>
    <row r="5" spans="1:2" s="150" customFormat="1" ht="15.75" x14ac:dyDescent="0.25">
      <c r="A5" s="88" t="s">
        <v>658</v>
      </c>
      <c r="B5" s="149"/>
    </row>
    <row r="6" spans="1:2" x14ac:dyDescent="0.2">
      <c r="A6" s="133"/>
      <c r="B6" s="133"/>
    </row>
    <row r="7" spans="1:2" x14ac:dyDescent="0.2">
      <c r="A7" s="133" t="s">
        <v>558</v>
      </c>
      <c r="B7" s="133" t="s">
        <v>499</v>
      </c>
    </row>
    <row r="8" spans="1:2" x14ac:dyDescent="0.2">
      <c r="A8" s="133" t="s">
        <v>559</v>
      </c>
      <c r="B8" s="133" t="s">
        <v>500</v>
      </c>
    </row>
    <row r="9" spans="1:2" x14ac:dyDescent="0.2">
      <c r="A9" s="133" t="s">
        <v>560</v>
      </c>
      <c r="B9" s="133" t="s">
        <v>501</v>
      </c>
    </row>
    <row r="10" spans="1:2" x14ac:dyDescent="0.2">
      <c r="A10" s="133"/>
      <c r="B10" s="133"/>
    </row>
    <row r="11" spans="1:2" x14ac:dyDescent="0.2">
      <c r="A11" s="133"/>
      <c r="B11" s="133"/>
    </row>
    <row r="12" spans="1:2" s="150" customFormat="1" ht="15.75" x14ac:dyDescent="0.25">
      <c r="A12" s="88" t="str">
        <f>+CONCATENATE(LEFT(A5,4),". évi előirányzat KIADÁSOK")</f>
        <v>2021. évi előirányzat KIADÁSOK</v>
      </c>
      <c r="B12" s="149"/>
    </row>
    <row r="13" spans="1:2" x14ac:dyDescent="0.2">
      <c r="A13" s="133"/>
      <c r="B13" s="133"/>
    </row>
    <row r="14" spans="1:2" x14ac:dyDescent="0.2">
      <c r="A14" s="133" t="s">
        <v>561</v>
      </c>
      <c r="B14" s="133" t="s">
        <v>502</v>
      </c>
    </row>
    <row r="15" spans="1:2" x14ac:dyDescent="0.2">
      <c r="A15" s="133" t="s">
        <v>562</v>
      </c>
      <c r="B15" s="133" t="s">
        <v>503</v>
      </c>
    </row>
    <row r="16" spans="1:2" x14ac:dyDescent="0.2">
      <c r="A16" s="133" t="s">
        <v>563</v>
      </c>
      <c r="B16" s="133" t="s">
        <v>504</v>
      </c>
    </row>
  </sheetData>
  <phoneticPr fontId="30" type="noConversion"/>
  <pageMargins left="1.0629921259842521" right="1.0236220472440944" top="0.78740157480314965" bottom="0.78740157480314965" header="0.70866141732283472" footer="0.7086614173228347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2">
    <tabColor rgb="FF92D050"/>
  </sheetPr>
  <dimension ref="A1:H165"/>
  <sheetViews>
    <sheetView topLeftCell="A92" zoomScale="130" zoomScaleNormal="130" zoomScaleSheetLayoutView="100" workbookViewId="0">
      <selection activeCell="C105" sqref="C105"/>
    </sheetView>
  </sheetViews>
  <sheetFormatPr defaultRowHeight="15.75" x14ac:dyDescent="0.25"/>
  <cols>
    <col min="1" max="1" width="7" style="39" customWidth="1"/>
    <col min="2" max="2" width="83.5" style="39" customWidth="1"/>
    <col min="3" max="3" width="14.6640625" style="367" customWidth="1"/>
    <col min="4" max="4" width="9.33203125" style="39"/>
    <col min="5" max="5" width="13.83203125" style="39" bestFit="1" customWidth="1"/>
    <col min="6" max="16384" width="9.33203125" style="39"/>
  </cols>
  <sheetData>
    <row r="1" spans="1:3" ht="26.25" customHeight="1" x14ac:dyDescent="0.25">
      <c r="A1" s="774" t="s">
        <v>15</v>
      </c>
      <c r="B1" s="774"/>
      <c r="C1" s="774"/>
    </row>
    <row r="2" spans="1:3" ht="15.95" customHeight="1" thickBot="1" x14ac:dyDescent="0.3">
      <c r="A2" s="775" t="s">
        <v>154</v>
      </c>
      <c r="B2" s="775"/>
      <c r="C2" s="298" t="s">
        <v>638</v>
      </c>
    </row>
    <row r="3" spans="1:3" s="508" customFormat="1" ht="43.5" customHeight="1" thickBot="1" x14ac:dyDescent="0.25">
      <c r="A3" s="506" t="s">
        <v>70</v>
      </c>
      <c r="B3" s="503" t="s">
        <v>17</v>
      </c>
      <c r="C3" s="507" t="str">
        <f>+CONCATENATE(LEFT(ÖSSZEFÜGGÉSEK!A5,4),". évi eredeti előirányzat")</f>
        <v>2021. évi eredeti előirányzat</v>
      </c>
    </row>
    <row r="4" spans="1:3" s="1" customFormat="1" ht="15" customHeight="1" thickBot="1" x14ac:dyDescent="0.25">
      <c r="A4" s="509" t="s">
        <v>505</v>
      </c>
      <c r="B4" s="510" t="s">
        <v>506</v>
      </c>
      <c r="C4" s="511" t="s">
        <v>507</v>
      </c>
    </row>
    <row r="5" spans="1:3" s="1" customFormat="1" ht="15" customHeight="1" thickBot="1" x14ac:dyDescent="0.25">
      <c r="A5" s="512" t="s">
        <v>18</v>
      </c>
      <c r="B5" s="513" t="s">
        <v>253</v>
      </c>
      <c r="C5" s="514">
        <f>+C6+C7+C8+C9+C10+C11</f>
        <v>174040585</v>
      </c>
    </row>
    <row r="6" spans="1:3" s="1" customFormat="1" ht="15" customHeight="1" x14ac:dyDescent="0.2">
      <c r="A6" s="515" t="s">
        <v>99</v>
      </c>
      <c r="B6" s="516" t="s">
        <v>254</v>
      </c>
      <c r="C6" s="517">
        <f>'9.1. sz. mell'!C9</f>
        <v>71105274</v>
      </c>
    </row>
    <row r="7" spans="1:3" s="1" customFormat="1" ht="15" customHeight="1" x14ac:dyDescent="0.2">
      <c r="A7" s="518" t="s">
        <v>100</v>
      </c>
      <c r="B7" s="519" t="s">
        <v>255</v>
      </c>
      <c r="C7" s="517">
        <f>'9.1. sz. mell'!C10</f>
        <v>54780801</v>
      </c>
    </row>
    <row r="8" spans="1:3" s="1" customFormat="1" ht="15" customHeight="1" x14ac:dyDescent="0.2">
      <c r="A8" s="518" t="s">
        <v>101</v>
      </c>
      <c r="B8" s="519" t="s">
        <v>256</v>
      </c>
      <c r="C8" s="517">
        <f>'9.1. sz. mell'!C11</f>
        <v>45544000</v>
      </c>
    </row>
    <row r="9" spans="1:3" s="1" customFormat="1" ht="15" customHeight="1" x14ac:dyDescent="0.2">
      <c r="A9" s="518" t="s">
        <v>102</v>
      </c>
      <c r="B9" s="519" t="s">
        <v>257</v>
      </c>
      <c r="C9" s="517">
        <f>'9.1. sz. mell'!C12</f>
        <v>2610510</v>
      </c>
    </row>
    <row r="10" spans="1:3" s="1" customFormat="1" ht="15" customHeight="1" x14ac:dyDescent="0.2">
      <c r="A10" s="518" t="s">
        <v>150</v>
      </c>
      <c r="B10" s="521" t="s">
        <v>441</v>
      </c>
      <c r="C10" s="520"/>
    </row>
    <row r="11" spans="1:3" s="1" customFormat="1" ht="15" customHeight="1" thickBot="1" x14ac:dyDescent="0.25">
      <c r="A11" s="522" t="s">
        <v>103</v>
      </c>
      <c r="B11" s="523" t="s">
        <v>442</v>
      </c>
      <c r="C11" s="520"/>
    </row>
    <row r="12" spans="1:3" s="1" customFormat="1" ht="15" customHeight="1" thickBot="1" x14ac:dyDescent="0.25">
      <c r="A12" s="512" t="s">
        <v>19</v>
      </c>
      <c r="B12" s="524" t="s">
        <v>258</v>
      </c>
      <c r="C12" s="514">
        <f>+C13+C14+C15+C16+C17</f>
        <v>0</v>
      </c>
    </row>
    <row r="13" spans="1:3" s="1" customFormat="1" ht="15" customHeight="1" x14ac:dyDescent="0.2">
      <c r="A13" s="515" t="s">
        <v>105</v>
      </c>
      <c r="B13" s="516" t="s">
        <v>259</v>
      </c>
      <c r="C13" s="517"/>
    </row>
    <row r="14" spans="1:3" s="1" customFormat="1" ht="15" customHeight="1" x14ac:dyDescent="0.2">
      <c r="A14" s="518" t="s">
        <v>106</v>
      </c>
      <c r="B14" s="519" t="s">
        <v>260</v>
      </c>
      <c r="C14" s="520"/>
    </row>
    <row r="15" spans="1:3" s="1" customFormat="1" ht="15" customHeight="1" x14ac:dyDescent="0.2">
      <c r="A15" s="518" t="s">
        <v>107</v>
      </c>
      <c r="B15" s="519" t="s">
        <v>432</v>
      </c>
      <c r="C15" s="520"/>
    </row>
    <row r="16" spans="1:3" s="1" customFormat="1" ht="15" customHeight="1" x14ac:dyDescent="0.2">
      <c r="A16" s="518" t="s">
        <v>108</v>
      </c>
      <c r="B16" s="519" t="s">
        <v>433</v>
      </c>
      <c r="C16" s="520"/>
    </row>
    <row r="17" spans="1:3" s="1" customFormat="1" ht="15" customHeight="1" x14ac:dyDescent="0.2">
      <c r="A17" s="518" t="s">
        <v>109</v>
      </c>
      <c r="B17" s="519" t="s">
        <v>261</v>
      </c>
      <c r="C17" s="520"/>
    </row>
    <row r="18" spans="1:3" s="1" customFormat="1" ht="15" customHeight="1" thickBot="1" x14ac:dyDescent="0.25">
      <c r="A18" s="522" t="s">
        <v>118</v>
      </c>
      <c r="B18" s="523" t="s">
        <v>262</v>
      </c>
      <c r="C18" s="525"/>
    </row>
    <row r="19" spans="1:3" s="1" customFormat="1" ht="15" customHeight="1" thickBot="1" x14ac:dyDescent="0.25">
      <c r="A19" s="512" t="s">
        <v>20</v>
      </c>
      <c r="B19" s="513" t="s">
        <v>263</v>
      </c>
      <c r="C19" s="514">
        <f>+C20+C21+C22+C23+C24</f>
        <v>0</v>
      </c>
    </row>
    <row r="20" spans="1:3" s="1" customFormat="1" ht="15" customHeight="1" x14ac:dyDescent="0.2">
      <c r="A20" s="515" t="s">
        <v>88</v>
      </c>
      <c r="B20" s="516" t="s">
        <v>264</v>
      </c>
      <c r="C20" s="517"/>
    </row>
    <row r="21" spans="1:3" s="1" customFormat="1" ht="15" customHeight="1" x14ac:dyDescent="0.2">
      <c r="A21" s="518" t="s">
        <v>89</v>
      </c>
      <c r="B21" s="519" t="s">
        <v>265</v>
      </c>
      <c r="C21" s="520"/>
    </row>
    <row r="22" spans="1:3" s="1" customFormat="1" ht="15" customHeight="1" x14ac:dyDescent="0.2">
      <c r="A22" s="518" t="s">
        <v>90</v>
      </c>
      <c r="B22" s="519" t="s">
        <v>434</v>
      </c>
      <c r="C22" s="520"/>
    </row>
    <row r="23" spans="1:3" s="1" customFormat="1" ht="15" customHeight="1" x14ac:dyDescent="0.2">
      <c r="A23" s="518" t="s">
        <v>91</v>
      </c>
      <c r="B23" s="519" t="s">
        <v>435</v>
      </c>
      <c r="C23" s="520"/>
    </row>
    <row r="24" spans="1:3" s="1" customFormat="1" ht="15" customHeight="1" x14ac:dyDescent="0.2">
      <c r="A24" s="518" t="s">
        <v>173</v>
      </c>
      <c r="B24" s="519" t="s">
        <v>266</v>
      </c>
      <c r="C24" s="640"/>
    </row>
    <row r="25" spans="1:3" s="1" customFormat="1" ht="15" customHeight="1" thickBot="1" x14ac:dyDescent="0.25">
      <c r="A25" s="522" t="s">
        <v>174</v>
      </c>
      <c r="B25" s="526" t="s">
        <v>267</v>
      </c>
      <c r="C25" s="639"/>
    </row>
    <row r="26" spans="1:3" s="1" customFormat="1" ht="15" customHeight="1" thickBot="1" x14ac:dyDescent="0.25">
      <c r="A26" s="512" t="s">
        <v>175</v>
      </c>
      <c r="B26" s="513" t="s">
        <v>268</v>
      </c>
      <c r="C26" s="527">
        <f>+C27+C31+C32+C33</f>
        <v>10414500</v>
      </c>
    </row>
    <row r="27" spans="1:3" s="1" customFormat="1" ht="15" customHeight="1" x14ac:dyDescent="0.2">
      <c r="A27" s="515" t="s">
        <v>269</v>
      </c>
      <c r="B27" s="516" t="s">
        <v>448</v>
      </c>
      <c r="C27" s="528">
        <f>+C28+C29+C30</f>
        <v>10414500</v>
      </c>
    </row>
    <row r="28" spans="1:3" s="1" customFormat="1" ht="15" customHeight="1" x14ac:dyDescent="0.2">
      <c r="A28" s="581" t="s">
        <v>270</v>
      </c>
      <c r="B28" s="519" t="s">
        <v>275</v>
      </c>
      <c r="C28" s="520"/>
    </row>
    <row r="29" spans="1:3" s="1" customFormat="1" ht="15" customHeight="1" x14ac:dyDescent="0.2">
      <c r="A29" s="581" t="s">
        <v>271</v>
      </c>
      <c r="B29" s="519" t="s">
        <v>276</v>
      </c>
      <c r="C29" s="520"/>
    </row>
    <row r="30" spans="1:3" s="1" customFormat="1" ht="15" customHeight="1" x14ac:dyDescent="0.2">
      <c r="A30" s="581" t="s">
        <v>446</v>
      </c>
      <c r="B30" s="529" t="s">
        <v>447</v>
      </c>
      <c r="C30" s="520">
        <f>'9.1. sz. mell'!C33</f>
        <v>10414500</v>
      </c>
    </row>
    <row r="31" spans="1:3" s="1" customFormat="1" ht="15" customHeight="1" x14ac:dyDescent="0.2">
      <c r="A31" s="518" t="s">
        <v>272</v>
      </c>
      <c r="B31" s="519" t="s">
        <v>277</v>
      </c>
      <c r="C31" s="520"/>
    </row>
    <row r="32" spans="1:3" s="1" customFormat="1" ht="15" customHeight="1" x14ac:dyDescent="0.2">
      <c r="A32" s="518" t="s">
        <v>273</v>
      </c>
      <c r="B32" s="519" t="s">
        <v>278</v>
      </c>
      <c r="C32" s="520"/>
    </row>
    <row r="33" spans="1:3" s="1" customFormat="1" ht="15" customHeight="1" thickBot="1" x14ac:dyDescent="0.25">
      <c r="A33" s="522" t="s">
        <v>274</v>
      </c>
      <c r="B33" s="526" t="s">
        <v>279</v>
      </c>
      <c r="C33" s="525"/>
    </row>
    <row r="34" spans="1:3" s="1" customFormat="1" ht="15" customHeight="1" thickBot="1" x14ac:dyDescent="0.25">
      <c r="A34" s="512" t="s">
        <v>22</v>
      </c>
      <c r="B34" s="513" t="s">
        <v>443</v>
      </c>
      <c r="C34" s="514">
        <f>SUM(C35:C45)</f>
        <v>24639817</v>
      </c>
    </row>
    <row r="35" spans="1:3" s="1" customFormat="1" ht="15" customHeight="1" x14ac:dyDescent="0.2">
      <c r="A35" s="515" t="s">
        <v>92</v>
      </c>
      <c r="B35" s="516" t="s">
        <v>282</v>
      </c>
      <c r="C35" s="641"/>
    </row>
    <row r="36" spans="1:3" s="1" customFormat="1" ht="15" customHeight="1" x14ac:dyDescent="0.2">
      <c r="A36" s="518" t="s">
        <v>93</v>
      </c>
      <c r="B36" s="519" t="s">
        <v>652</v>
      </c>
      <c r="C36" s="520">
        <f>'9.1. sz. mell'!C39</f>
        <v>7980000</v>
      </c>
    </row>
    <row r="37" spans="1:3" s="1" customFormat="1" ht="15" customHeight="1" x14ac:dyDescent="0.2">
      <c r="A37" s="518" t="s">
        <v>94</v>
      </c>
      <c r="B37" s="519" t="s">
        <v>284</v>
      </c>
      <c r="C37" s="520"/>
    </row>
    <row r="38" spans="1:3" s="1" customFormat="1" ht="15" customHeight="1" x14ac:dyDescent="0.2">
      <c r="A38" s="518" t="s">
        <v>177</v>
      </c>
      <c r="B38" s="519" t="s">
        <v>653</v>
      </c>
      <c r="C38" s="520">
        <f>'9.1. sz. mell'!C41</f>
        <v>1753990</v>
      </c>
    </row>
    <row r="39" spans="1:3" s="1" customFormat="1" ht="15" customHeight="1" x14ac:dyDescent="0.2">
      <c r="A39" s="518" t="s">
        <v>178</v>
      </c>
      <c r="B39" s="519" t="s">
        <v>654</v>
      </c>
      <c r="C39" s="520">
        <f>'9.3. sz. mell'!C42</f>
        <v>14428250</v>
      </c>
    </row>
    <row r="40" spans="1:3" s="1" customFormat="1" ht="15" customHeight="1" x14ac:dyDescent="0.2">
      <c r="A40" s="518" t="s">
        <v>179</v>
      </c>
      <c r="B40" s="519" t="s">
        <v>287</v>
      </c>
      <c r="C40" s="520">
        <f>'9.1. sz. mell'!C43</f>
        <v>473577</v>
      </c>
    </row>
    <row r="41" spans="1:3" s="1" customFormat="1" ht="15" customHeight="1" x14ac:dyDescent="0.2">
      <c r="A41" s="518" t="s">
        <v>180</v>
      </c>
      <c r="B41" s="519" t="s">
        <v>288</v>
      </c>
      <c r="C41" s="520"/>
    </row>
    <row r="42" spans="1:3" s="1" customFormat="1" ht="15" customHeight="1" x14ac:dyDescent="0.2">
      <c r="A42" s="518" t="s">
        <v>181</v>
      </c>
      <c r="B42" s="519" t="s">
        <v>289</v>
      </c>
      <c r="C42" s="520">
        <f>'9.1. sz. mell'!C45+'9.3. sz. mell'!C45</f>
        <v>4000</v>
      </c>
    </row>
    <row r="43" spans="1:3" s="1" customFormat="1" ht="15" customHeight="1" x14ac:dyDescent="0.2">
      <c r="A43" s="518" t="s">
        <v>280</v>
      </c>
      <c r="B43" s="519" t="s">
        <v>290</v>
      </c>
      <c r="C43" s="530"/>
    </row>
    <row r="44" spans="1:3" s="1" customFormat="1" ht="15" customHeight="1" x14ac:dyDescent="0.2">
      <c r="A44" s="522" t="s">
        <v>281</v>
      </c>
      <c r="B44" s="526" t="s">
        <v>445</v>
      </c>
      <c r="C44" s="531"/>
    </row>
    <row r="45" spans="1:3" s="1" customFormat="1" ht="15" customHeight="1" thickBot="1" x14ac:dyDescent="0.25">
      <c r="A45" s="522" t="s">
        <v>444</v>
      </c>
      <c r="B45" s="523" t="s">
        <v>291</v>
      </c>
      <c r="C45" s="531"/>
    </row>
    <row r="46" spans="1:3" s="1" customFormat="1" ht="15" customHeight="1" thickBot="1" x14ac:dyDescent="0.25">
      <c r="A46" s="512" t="s">
        <v>23</v>
      </c>
      <c r="B46" s="513" t="s">
        <v>292</v>
      </c>
      <c r="C46" s="514">
        <f>SUM(C47:C51)</f>
        <v>0</v>
      </c>
    </row>
    <row r="47" spans="1:3" s="1" customFormat="1" ht="15" customHeight="1" x14ac:dyDescent="0.2">
      <c r="A47" s="515" t="s">
        <v>95</v>
      </c>
      <c r="B47" s="516" t="s">
        <v>296</v>
      </c>
      <c r="C47" s="532"/>
    </row>
    <row r="48" spans="1:3" s="1" customFormat="1" ht="15" customHeight="1" x14ac:dyDescent="0.2">
      <c r="A48" s="518" t="s">
        <v>96</v>
      </c>
      <c r="B48" s="519" t="s">
        <v>297</v>
      </c>
      <c r="C48" s="530"/>
    </row>
    <row r="49" spans="1:3" s="1" customFormat="1" ht="15" customHeight="1" x14ac:dyDescent="0.2">
      <c r="A49" s="518" t="s">
        <v>293</v>
      </c>
      <c r="B49" s="519" t="s">
        <v>298</v>
      </c>
      <c r="C49" s="642"/>
    </row>
    <row r="50" spans="1:3" s="1" customFormat="1" ht="15" customHeight="1" x14ac:dyDescent="0.2">
      <c r="A50" s="518" t="s">
        <v>294</v>
      </c>
      <c r="B50" s="519" t="s">
        <v>299</v>
      </c>
      <c r="C50" s="530"/>
    </row>
    <row r="51" spans="1:3" s="1" customFormat="1" ht="15" customHeight="1" thickBot="1" x14ac:dyDescent="0.25">
      <c r="A51" s="522" t="s">
        <v>295</v>
      </c>
      <c r="B51" s="523" t="s">
        <v>300</v>
      </c>
      <c r="C51" s="531"/>
    </row>
    <row r="52" spans="1:3" s="1" customFormat="1" ht="15" customHeight="1" thickBot="1" x14ac:dyDescent="0.25">
      <c r="A52" s="512" t="s">
        <v>182</v>
      </c>
      <c r="B52" s="513" t="s">
        <v>301</v>
      </c>
      <c r="C52" s="514">
        <f>SUM(C53:C56)</f>
        <v>92245156</v>
      </c>
    </row>
    <row r="53" spans="1:3" s="1" customFormat="1" ht="15" customHeight="1" x14ac:dyDescent="0.2">
      <c r="A53" s="515" t="s">
        <v>97</v>
      </c>
      <c r="B53" s="516" t="s">
        <v>302</v>
      </c>
      <c r="C53" s="517"/>
    </row>
    <row r="54" spans="1:3" s="1" customFormat="1" ht="15" customHeight="1" x14ac:dyDescent="0.2">
      <c r="A54" s="518" t="s">
        <v>98</v>
      </c>
      <c r="B54" s="519" t="s">
        <v>436</v>
      </c>
      <c r="C54" s="520"/>
    </row>
    <row r="55" spans="1:3" s="1" customFormat="1" ht="15" customHeight="1" x14ac:dyDescent="0.2">
      <c r="A55" s="518" t="s">
        <v>305</v>
      </c>
      <c r="B55" s="519" t="s">
        <v>303</v>
      </c>
      <c r="C55" s="525">
        <f>'9.1. sz. mell'!C58+'9.2. sz. mell '!C58</f>
        <v>92245156</v>
      </c>
    </row>
    <row r="56" spans="1:3" s="1" customFormat="1" ht="15" customHeight="1" thickBot="1" x14ac:dyDescent="0.25">
      <c r="A56" s="522" t="s">
        <v>306</v>
      </c>
      <c r="B56" s="523" t="s">
        <v>304</v>
      </c>
      <c r="C56" s="525"/>
    </row>
    <row r="57" spans="1:3" s="1" customFormat="1" ht="15" customHeight="1" thickBot="1" x14ac:dyDescent="0.25">
      <c r="A57" s="512" t="s">
        <v>25</v>
      </c>
      <c r="B57" s="524" t="s">
        <v>307</v>
      </c>
      <c r="C57" s="514">
        <f>SUM(C58:C60)</f>
        <v>0</v>
      </c>
    </row>
    <row r="58" spans="1:3" s="1" customFormat="1" ht="15" customHeight="1" x14ac:dyDescent="0.2">
      <c r="A58" s="515" t="s">
        <v>183</v>
      </c>
      <c r="B58" s="516" t="s">
        <v>309</v>
      </c>
      <c r="C58" s="530"/>
    </row>
    <row r="59" spans="1:3" s="1" customFormat="1" ht="15" customHeight="1" x14ac:dyDescent="0.2">
      <c r="A59" s="518" t="s">
        <v>184</v>
      </c>
      <c r="B59" s="519" t="s">
        <v>437</v>
      </c>
      <c r="C59" s="530"/>
    </row>
    <row r="60" spans="1:3" s="1" customFormat="1" ht="15" customHeight="1" x14ac:dyDescent="0.2">
      <c r="A60" s="518" t="s">
        <v>229</v>
      </c>
      <c r="B60" s="519" t="s">
        <v>310</v>
      </c>
      <c r="C60" s="530"/>
    </row>
    <row r="61" spans="1:3" s="1" customFormat="1" ht="15" customHeight="1" thickBot="1" x14ac:dyDescent="0.25">
      <c r="A61" s="522" t="s">
        <v>308</v>
      </c>
      <c r="B61" s="523" t="s">
        <v>311</v>
      </c>
      <c r="C61" s="530"/>
    </row>
    <row r="62" spans="1:3" s="1" customFormat="1" ht="15" customHeight="1" thickBot="1" x14ac:dyDescent="0.25">
      <c r="A62" s="533" t="s">
        <v>488</v>
      </c>
      <c r="B62" s="513" t="s">
        <v>312</v>
      </c>
      <c r="C62" s="527">
        <f>+C5+C12+C19+C26+C34+C46+C52+C57</f>
        <v>301340058</v>
      </c>
    </row>
    <row r="63" spans="1:3" s="1" customFormat="1" ht="15" customHeight="1" thickBot="1" x14ac:dyDescent="0.25">
      <c r="A63" s="534" t="s">
        <v>313</v>
      </c>
      <c r="B63" s="524" t="s">
        <v>314</v>
      </c>
      <c r="C63" s="514">
        <f>SUM(C64:C66)</f>
        <v>0</v>
      </c>
    </row>
    <row r="64" spans="1:3" s="1" customFormat="1" ht="15" customHeight="1" x14ac:dyDescent="0.2">
      <c r="A64" s="515" t="s">
        <v>345</v>
      </c>
      <c r="B64" s="516" t="s">
        <v>315</v>
      </c>
      <c r="C64" s="530"/>
    </row>
    <row r="65" spans="1:3" s="1" customFormat="1" ht="15" customHeight="1" x14ac:dyDescent="0.2">
      <c r="A65" s="518" t="s">
        <v>354</v>
      </c>
      <c r="B65" s="519" t="s">
        <v>316</v>
      </c>
      <c r="C65" s="530"/>
    </row>
    <row r="66" spans="1:3" s="1" customFormat="1" ht="15" customHeight="1" thickBot="1" x14ac:dyDescent="0.25">
      <c r="A66" s="522" t="s">
        <v>355</v>
      </c>
      <c r="B66" s="535" t="s">
        <v>473</v>
      </c>
      <c r="C66" s="530"/>
    </row>
    <row r="67" spans="1:3" s="1" customFormat="1" ht="15" customHeight="1" thickBot="1" x14ac:dyDescent="0.25">
      <c r="A67" s="534" t="s">
        <v>318</v>
      </c>
      <c r="B67" s="524" t="s">
        <v>319</v>
      </c>
      <c r="C67" s="514">
        <f>SUM(C68:C71)</f>
        <v>0</v>
      </c>
    </row>
    <row r="68" spans="1:3" s="1" customFormat="1" ht="15" customHeight="1" x14ac:dyDescent="0.2">
      <c r="A68" s="515" t="s">
        <v>151</v>
      </c>
      <c r="B68" s="516" t="s">
        <v>320</v>
      </c>
      <c r="C68" s="530"/>
    </row>
    <row r="69" spans="1:3" s="1" customFormat="1" ht="15" customHeight="1" x14ac:dyDescent="0.2">
      <c r="A69" s="518" t="s">
        <v>152</v>
      </c>
      <c r="B69" s="519" t="s">
        <v>321</v>
      </c>
      <c r="C69" s="530"/>
    </row>
    <row r="70" spans="1:3" s="1" customFormat="1" ht="15" customHeight="1" x14ac:dyDescent="0.2">
      <c r="A70" s="518" t="s">
        <v>346</v>
      </c>
      <c r="B70" s="519" t="s">
        <v>322</v>
      </c>
      <c r="C70" s="530"/>
    </row>
    <row r="71" spans="1:3" s="1" customFormat="1" ht="15" customHeight="1" thickBot="1" x14ac:dyDescent="0.25">
      <c r="A71" s="522" t="s">
        <v>347</v>
      </c>
      <c r="B71" s="523" t="s">
        <v>323</v>
      </c>
      <c r="C71" s="530"/>
    </row>
    <row r="72" spans="1:3" s="1" customFormat="1" ht="15" customHeight="1" thickBot="1" x14ac:dyDescent="0.25">
      <c r="A72" s="534" t="s">
        <v>324</v>
      </c>
      <c r="B72" s="524" t="s">
        <v>325</v>
      </c>
      <c r="C72" s="514">
        <f>SUM(C73:C74)</f>
        <v>32496710</v>
      </c>
    </row>
    <row r="73" spans="1:3" s="1" customFormat="1" ht="15" customHeight="1" x14ac:dyDescent="0.2">
      <c r="A73" s="515" t="s">
        <v>348</v>
      </c>
      <c r="B73" s="516" t="s">
        <v>326</v>
      </c>
      <c r="C73" s="530">
        <f>'9.1. sz. mell'!C76+'9.2. sz. mell '!C76+'9.3. sz. mell'!C76</f>
        <v>32496710</v>
      </c>
    </row>
    <row r="74" spans="1:3" s="1" customFormat="1" ht="15" customHeight="1" thickBot="1" x14ac:dyDescent="0.25">
      <c r="A74" s="522" t="s">
        <v>349</v>
      </c>
      <c r="B74" s="523" t="s">
        <v>327</v>
      </c>
      <c r="C74" s="530"/>
    </row>
    <row r="75" spans="1:3" s="1" customFormat="1" ht="15" customHeight="1" thickBot="1" x14ac:dyDescent="0.25">
      <c r="A75" s="534" t="s">
        <v>328</v>
      </c>
      <c r="B75" s="524" t="s">
        <v>329</v>
      </c>
      <c r="C75" s="514">
        <f>SUM(C76:C79)</f>
        <v>0</v>
      </c>
    </row>
    <row r="76" spans="1:3" s="1" customFormat="1" ht="15" customHeight="1" x14ac:dyDescent="0.2">
      <c r="A76" s="515" t="s">
        <v>350</v>
      </c>
      <c r="B76" s="516" t="s">
        <v>330</v>
      </c>
      <c r="C76" s="530"/>
    </row>
    <row r="77" spans="1:3" s="1" customFormat="1" ht="15" customHeight="1" x14ac:dyDescent="0.2">
      <c r="A77" s="518" t="s">
        <v>351</v>
      </c>
      <c r="B77" s="519" t="s">
        <v>331</v>
      </c>
      <c r="C77" s="530"/>
    </row>
    <row r="78" spans="1:3" s="1" customFormat="1" ht="15" customHeight="1" x14ac:dyDescent="0.2">
      <c r="A78" s="522" t="s">
        <v>352</v>
      </c>
      <c r="B78" s="526" t="s">
        <v>568</v>
      </c>
      <c r="C78" s="530"/>
    </row>
    <row r="79" spans="1:3" s="1" customFormat="1" ht="15" customHeight="1" thickBot="1" x14ac:dyDescent="0.25">
      <c r="A79" s="522" t="s">
        <v>567</v>
      </c>
      <c r="B79" s="523" t="s">
        <v>332</v>
      </c>
      <c r="C79" s="530"/>
    </row>
    <row r="80" spans="1:3" s="1" customFormat="1" ht="15" customHeight="1" thickBot="1" x14ac:dyDescent="0.25">
      <c r="A80" s="534" t="s">
        <v>333</v>
      </c>
      <c r="B80" s="524" t="s">
        <v>353</v>
      </c>
      <c r="C80" s="514">
        <f>SUM(C81:C84)</f>
        <v>0</v>
      </c>
    </row>
    <row r="81" spans="1:3" s="1" customFormat="1" ht="15" customHeight="1" x14ac:dyDescent="0.2">
      <c r="A81" s="536" t="s">
        <v>334</v>
      </c>
      <c r="B81" s="516" t="s">
        <v>335</v>
      </c>
      <c r="C81" s="530"/>
    </row>
    <row r="82" spans="1:3" s="1" customFormat="1" ht="15" customHeight="1" x14ac:dyDescent="0.2">
      <c r="A82" s="537" t="s">
        <v>336</v>
      </c>
      <c r="B82" s="519" t="s">
        <v>337</v>
      </c>
      <c r="C82" s="530"/>
    </row>
    <row r="83" spans="1:3" s="1" customFormat="1" ht="15" customHeight="1" x14ac:dyDescent="0.2">
      <c r="A83" s="537" t="s">
        <v>338</v>
      </c>
      <c r="B83" s="519" t="s">
        <v>339</v>
      </c>
      <c r="C83" s="530"/>
    </row>
    <row r="84" spans="1:3" s="1" customFormat="1" ht="15" customHeight="1" thickBot="1" x14ac:dyDescent="0.25">
      <c r="A84" s="538" t="s">
        <v>340</v>
      </c>
      <c r="B84" s="523" t="s">
        <v>341</v>
      </c>
      <c r="C84" s="530"/>
    </row>
    <row r="85" spans="1:3" s="1" customFormat="1" ht="15" customHeight="1" thickBot="1" x14ac:dyDescent="0.25">
      <c r="A85" s="534" t="s">
        <v>342</v>
      </c>
      <c r="B85" s="524" t="s">
        <v>487</v>
      </c>
      <c r="C85" s="539"/>
    </row>
    <row r="86" spans="1:3" s="1" customFormat="1" ht="15" customHeight="1" thickBot="1" x14ac:dyDescent="0.25">
      <c r="A86" s="534" t="s">
        <v>344</v>
      </c>
      <c r="B86" s="524" t="s">
        <v>343</v>
      </c>
      <c r="C86" s="539"/>
    </row>
    <row r="87" spans="1:3" s="1" customFormat="1" ht="15" customHeight="1" thickBot="1" x14ac:dyDescent="0.25">
      <c r="A87" s="534" t="s">
        <v>356</v>
      </c>
      <c r="B87" s="540" t="s">
        <v>490</v>
      </c>
      <c r="C87" s="527">
        <f>+C63+C67+C72+C75+C80+C86+C85</f>
        <v>32496710</v>
      </c>
    </row>
    <row r="88" spans="1:3" s="1" customFormat="1" ht="15" customHeight="1" thickBot="1" x14ac:dyDescent="0.25">
      <c r="A88" s="541" t="s">
        <v>489</v>
      </c>
      <c r="B88" s="542" t="s">
        <v>491</v>
      </c>
      <c r="C88" s="527">
        <f>+C62+C87</f>
        <v>333836768</v>
      </c>
    </row>
    <row r="89" spans="1:3" s="1" customFormat="1" ht="9.75" customHeight="1" x14ac:dyDescent="0.2">
      <c r="A89" s="543"/>
      <c r="B89" s="544"/>
      <c r="C89" s="545"/>
    </row>
    <row r="90" spans="1:3" s="1" customFormat="1" ht="9.75" customHeight="1" x14ac:dyDescent="0.2">
      <c r="A90" s="543"/>
      <c r="B90" s="544"/>
      <c r="C90" s="545"/>
    </row>
    <row r="91" spans="1:3" s="508" customFormat="1" ht="20.25" customHeight="1" x14ac:dyDescent="0.2">
      <c r="A91" s="773" t="s">
        <v>47</v>
      </c>
      <c r="B91" s="773"/>
      <c r="C91" s="773"/>
    </row>
    <row r="92" spans="1:3" s="508" customFormat="1" ht="15" customHeight="1" thickBot="1" x14ac:dyDescent="0.3">
      <c r="A92" s="776" t="s">
        <v>155</v>
      </c>
      <c r="B92" s="776"/>
      <c r="C92" s="142"/>
    </row>
    <row r="93" spans="1:3" s="508" customFormat="1" ht="39" customHeight="1" thickBot="1" x14ac:dyDescent="0.25">
      <c r="A93" s="506" t="s">
        <v>70</v>
      </c>
      <c r="B93" s="503" t="s">
        <v>48</v>
      </c>
      <c r="C93" s="507" t="str">
        <f>+C3</f>
        <v>2021. évi eredeti előirányzat</v>
      </c>
    </row>
    <row r="94" spans="1:3" s="1" customFormat="1" ht="15" customHeight="1" thickBot="1" x14ac:dyDescent="0.25">
      <c r="A94" s="506" t="s">
        <v>505</v>
      </c>
      <c r="B94" s="503" t="s">
        <v>506</v>
      </c>
      <c r="C94" s="507" t="s">
        <v>507</v>
      </c>
    </row>
    <row r="95" spans="1:3" s="508" customFormat="1" ht="15" customHeight="1" thickBot="1" x14ac:dyDescent="0.25">
      <c r="A95" s="546" t="s">
        <v>18</v>
      </c>
      <c r="B95" s="547" t="s">
        <v>605</v>
      </c>
      <c r="C95" s="548">
        <f>C96+C97+C98+C99+C100</f>
        <v>325147433</v>
      </c>
    </row>
    <row r="96" spans="1:3" s="508" customFormat="1" ht="15" customHeight="1" thickBot="1" x14ac:dyDescent="0.25">
      <c r="A96" s="549" t="s">
        <v>99</v>
      </c>
      <c r="B96" s="550" t="s">
        <v>49</v>
      </c>
      <c r="C96" s="551">
        <f>'9.1. sz. mell'!C95+'9.2. sz. mell '!C95+'9.3. sz. mell'!C95</f>
        <v>160619351</v>
      </c>
    </row>
    <row r="97" spans="1:3" s="508" customFormat="1" ht="15" customHeight="1" thickBot="1" x14ac:dyDescent="0.25">
      <c r="A97" s="518" t="s">
        <v>100</v>
      </c>
      <c r="B97" s="552" t="s">
        <v>185</v>
      </c>
      <c r="C97" s="551">
        <f>'9.1. sz. mell'!C96+'9.2. sz. mell '!C96+'9.3. sz. mell'!C96</f>
        <v>21422158</v>
      </c>
    </row>
    <row r="98" spans="1:3" s="508" customFormat="1" ht="15" customHeight="1" x14ac:dyDescent="0.2">
      <c r="A98" s="518" t="s">
        <v>101</v>
      </c>
      <c r="B98" s="552" t="s">
        <v>141</v>
      </c>
      <c r="C98" s="551">
        <f>'9.1. sz. mell'!C97+'9.2. sz. mell '!C97+'9.3. sz. mell'!C97</f>
        <v>96209560</v>
      </c>
    </row>
    <row r="99" spans="1:3" s="508" customFormat="1" ht="15" customHeight="1" x14ac:dyDescent="0.2">
      <c r="A99" s="518" t="s">
        <v>102</v>
      </c>
      <c r="B99" s="553" t="s">
        <v>186</v>
      </c>
      <c r="C99" s="525">
        <f>'9.1. sz. mell'!C98</f>
        <v>36599000</v>
      </c>
    </row>
    <row r="100" spans="1:3" s="508" customFormat="1" ht="15" customHeight="1" x14ac:dyDescent="0.2">
      <c r="A100" s="518" t="s">
        <v>113</v>
      </c>
      <c r="B100" s="554" t="s">
        <v>187</v>
      </c>
      <c r="C100" s="525">
        <f>'9.1. sz. mell'!C99</f>
        <v>10297364</v>
      </c>
    </row>
    <row r="101" spans="1:3" s="508" customFormat="1" ht="15" customHeight="1" x14ac:dyDescent="0.2">
      <c r="A101" s="518" t="s">
        <v>103</v>
      </c>
      <c r="B101" s="552" t="s">
        <v>454</v>
      </c>
      <c r="C101" s="525">
        <f>'9.1. sz. mell'!C100</f>
        <v>0</v>
      </c>
    </row>
    <row r="102" spans="1:3" s="508" customFormat="1" ht="15" customHeight="1" x14ac:dyDescent="0.2">
      <c r="A102" s="518" t="s">
        <v>104</v>
      </c>
      <c r="B102" s="555" t="s">
        <v>453</v>
      </c>
      <c r="C102" s="525">
        <f>'9.1. sz. mell'!C101</f>
        <v>0</v>
      </c>
    </row>
    <row r="103" spans="1:3" s="508" customFormat="1" ht="15" customHeight="1" x14ac:dyDescent="0.2">
      <c r="A103" s="518" t="s">
        <v>114</v>
      </c>
      <c r="B103" s="555" t="s">
        <v>452</v>
      </c>
      <c r="C103" s="525">
        <f>'9.1. sz. mell'!C102</f>
        <v>0</v>
      </c>
    </row>
    <row r="104" spans="1:3" s="508" customFormat="1" ht="15" customHeight="1" x14ac:dyDescent="0.2">
      <c r="A104" s="518" t="s">
        <v>115</v>
      </c>
      <c r="B104" s="556" t="s">
        <v>359</v>
      </c>
      <c r="C104" s="525">
        <f>'9.1. sz. mell'!C103</f>
        <v>0</v>
      </c>
    </row>
    <row r="105" spans="1:3" s="508" customFormat="1" ht="15" customHeight="1" x14ac:dyDescent="0.2">
      <c r="A105" s="518" t="s">
        <v>116</v>
      </c>
      <c r="B105" s="557" t="s">
        <v>360</v>
      </c>
      <c r="C105" s="525">
        <f>'9.1. sz. mell'!C104</f>
        <v>1960000</v>
      </c>
    </row>
    <row r="106" spans="1:3" s="508" customFormat="1" ht="15" customHeight="1" x14ac:dyDescent="0.2">
      <c r="A106" s="518" t="s">
        <v>117</v>
      </c>
      <c r="B106" s="557" t="s">
        <v>361</v>
      </c>
      <c r="C106" s="525">
        <f>'9.1. sz. mell'!C105</f>
        <v>0</v>
      </c>
    </row>
    <row r="107" spans="1:3" s="508" customFormat="1" ht="15" customHeight="1" x14ac:dyDescent="0.2">
      <c r="A107" s="518" t="s">
        <v>119</v>
      </c>
      <c r="B107" s="556" t="s">
        <v>362</v>
      </c>
      <c r="C107" s="525">
        <f>'9.1. sz. mell'!C106</f>
        <v>0</v>
      </c>
    </row>
    <row r="108" spans="1:3" s="508" customFormat="1" ht="15" customHeight="1" x14ac:dyDescent="0.2">
      <c r="A108" s="518" t="s">
        <v>188</v>
      </c>
      <c r="B108" s="556" t="s">
        <v>363</v>
      </c>
      <c r="C108" s="525">
        <f>'9.1. sz. mell'!C107</f>
        <v>0</v>
      </c>
    </row>
    <row r="109" spans="1:3" s="508" customFormat="1" ht="15" customHeight="1" x14ac:dyDescent="0.2">
      <c r="A109" s="518" t="s">
        <v>357</v>
      </c>
      <c r="B109" s="557" t="s">
        <v>364</v>
      </c>
      <c r="C109" s="525">
        <f>'9.1. sz. mell'!C108</f>
        <v>0</v>
      </c>
    </row>
    <row r="110" spans="1:3" s="508" customFormat="1" ht="15" customHeight="1" x14ac:dyDescent="0.2">
      <c r="A110" s="558" t="s">
        <v>358</v>
      </c>
      <c r="B110" s="555" t="s">
        <v>365</v>
      </c>
      <c r="C110" s="525">
        <f>'9.1. sz. mell'!C109</f>
        <v>0</v>
      </c>
    </row>
    <row r="111" spans="1:3" s="508" customFormat="1" ht="15" customHeight="1" x14ac:dyDescent="0.2">
      <c r="A111" s="518" t="s">
        <v>450</v>
      </c>
      <c r="B111" s="555" t="s">
        <v>366</v>
      </c>
      <c r="C111" s="525">
        <f>'9.1. sz. mell'!C110</f>
        <v>0</v>
      </c>
    </row>
    <row r="112" spans="1:3" s="508" customFormat="1" ht="15" customHeight="1" x14ac:dyDescent="0.2">
      <c r="A112" s="522" t="s">
        <v>451</v>
      </c>
      <c r="B112" s="555" t="s">
        <v>367</v>
      </c>
      <c r="C112" s="525">
        <f>'9.1. sz. mell'!C111</f>
        <v>0</v>
      </c>
    </row>
    <row r="113" spans="1:3" s="508" customFormat="1" ht="15" customHeight="1" x14ac:dyDescent="0.2">
      <c r="A113" s="518" t="s">
        <v>455</v>
      </c>
      <c r="B113" s="553" t="s">
        <v>50</v>
      </c>
      <c r="C113" s="520"/>
    </row>
    <row r="114" spans="1:3" s="508" customFormat="1" ht="15" customHeight="1" x14ac:dyDescent="0.2">
      <c r="A114" s="518" t="s">
        <v>456</v>
      </c>
      <c r="B114" s="552" t="s">
        <v>458</v>
      </c>
      <c r="C114" s="520"/>
    </row>
    <row r="115" spans="1:3" s="508" customFormat="1" ht="15" customHeight="1" thickBot="1" x14ac:dyDescent="0.25">
      <c r="A115" s="559" t="s">
        <v>457</v>
      </c>
      <c r="B115" s="560" t="s">
        <v>459</v>
      </c>
      <c r="C115" s="561"/>
    </row>
    <row r="116" spans="1:3" s="508" customFormat="1" ht="15" customHeight="1" thickBot="1" x14ac:dyDescent="0.25">
      <c r="A116" s="562" t="s">
        <v>19</v>
      </c>
      <c r="B116" s="563" t="s">
        <v>606</v>
      </c>
      <c r="C116" s="564">
        <f>C117+C119+C121</f>
        <v>8689335</v>
      </c>
    </row>
    <row r="117" spans="1:3" s="508" customFormat="1" ht="15" customHeight="1" x14ac:dyDescent="0.2">
      <c r="A117" s="515" t="s">
        <v>105</v>
      </c>
      <c r="B117" s="552" t="s">
        <v>227</v>
      </c>
      <c r="C117" s="517">
        <f>'9.1. sz. mell'!C116+'9.2. sz. mell '!C116+'9.3. sz. mell'!C104</f>
        <v>149606</v>
      </c>
    </row>
    <row r="118" spans="1:3" s="508" customFormat="1" ht="15" customHeight="1" x14ac:dyDescent="0.2">
      <c r="A118" s="515" t="s">
        <v>106</v>
      </c>
      <c r="B118" s="565" t="s">
        <v>372</v>
      </c>
      <c r="C118" s="517">
        <f>'9.1. sz. mell'!C117+'9.2. sz. mell '!C117+'9.3. sz. mell'!C105</f>
        <v>0</v>
      </c>
    </row>
    <row r="119" spans="1:3" s="508" customFormat="1" ht="15" customHeight="1" x14ac:dyDescent="0.2">
      <c r="A119" s="515" t="s">
        <v>107</v>
      </c>
      <c r="B119" s="565" t="s">
        <v>189</v>
      </c>
      <c r="C119" s="517">
        <f>'9.1. sz. mell'!C118+'9.2. sz. mell '!C118+'9.3. sz. mell'!C106</f>
        <v>3540408</v>
      </c>
    </row>
    <row r="120" spans="1:3" s="508" customFormat="1" ht="15" customHeight="1" x14ac:dyDescent="0.2">
      <c r="A120" s="515" t="s">
        <v>108</v>
      </c>
      <c r="B120" s="565" t="s">
        <v>373</v>
      </c>
      <c r="C120" s="517">
        <f>'9.1. sz. mell'!C119+'9.2. sz. mell '!C119+'9.3. sz. mell'!C107</f>
        <v>0</v>
      </c>
    </row>
    <row r="121" spans="1:3" s="508" customFormat="1" ht="15" customHeight="1" x14ac:dyDescent="0.2">
      <c r="A121" s="515" t="s">
        <v>109</v>
      </c>
      <c r="B121" s="523" t="s">
        <v>230</v>
      </c>
      <c r="C121" s="517">
        <f>'9.1. sz. mell'!C120+'9.2. sz. mell '!C120+'9.3. sz. mell'!C108</f>
        <v>4999321</v>
      </c>
    </row>
    <row r="122" spans="1:3" s="508" customFormat="1" ht="15" customHeight="1" x14ac:dyDescent="0.2">
      <c r="A122" s="515" t="s">
        <v>118</v>
      </c>
      <c r="B122" s="521" t="s">
        <v>438</v>
      </c>
      <c r="C122" s="566"/>
    </row>
    <row r="123" spans="1:3" s="508" customFormat="1" ht="15" customHeight="1" x14ac:dyDescent="0.2">
      <c r="A123" s="515" t="s">
        <v>120</v>
      </c>
      <c r="B123" s="567" t="s">
        <v>378</v>
      </c>
      <c r="C123" s="566"/>
    </row>
    <row r="124" spans="1:3" s="508" customFormat="1" ht="15" customHeight="1" x14ac:dyDescent="0.2">
      <c r="A124" s="515" t="s">
        <v>190</v>
      </c>
      <c r="B124" s="557" t="s">
        <v>361</v>
      </c>
      <c r="C124" s="566"/>
    </row>
    <row r="125" spans="1:3" s="508" customFormat="1" ht="15" customHeight="1" x14ac:dyDescent="0.2">
      <c r="A125" s="515" t="s">
        <v>191</v>
      </c>
      <c r="B125" s="557" t="s">
        <v>377</v>
      </c>
      <c r="C125" s="566"/>
    </row>
    <row r="126" spans="1:3" s="508" customFormat="1" ht="15" customHeight="1" x14ac:dyDescent="0.2">
      <c r="A126" s="515" t="s">
        <v>192</v>
      </c>
      <c r="B126" s="557" t="s">
        <v>376</v>
      </c>
      <c r="C126" s="566"/>
    </row>
    <row r="127" spans="1:3" s="508" customFormat="1" ht="15" customHeight="1" x14ac:dyDescent="0.2">
      <c r="A127" s="515" t="s">
        <v>369</v>
      </c>
      <c r="B127" s="557" t="s">
        <v>364</v>
      </c>
      <c r="C127" s="566"/>
    </row>
    <row r="128" spans="1:3" s="508" customFormat="1" ht="15" customHeight="1" x14ac:dyDescent="0.2">
      <c r="A128" s="515" t="s">
        <v>370</v>
      </c>
      <c r="B128" s="557" t="s">
        <v>375</v>
      </c>
      <c r="C128" s="566"/>
    </row>
    <row r="129" spans="1:3" s="508" customFormat="1" ht="15" customHeight="1" thickBot="1" x14ac:dyDescent="0.25">
      <c r="A129" s="558" t="s">
        <v>371</v>
      </c>
      <c r="B129" s="557" t="s">
        <v>374</v>
      </c>
      <c r="C129" s="568"/>
    </row>
    <row r="130" spans="1:3" s="508" customFormat="1" ht="15" customHeight="1" thickBot="1" x14ac:dyDescent="0.25">
      <c r="A130" s="512" t="s">
        <v>20</v>
      </c>
      <c r="B130" s="569" t="s">
        <v>460</v>
      </c>
      <c r="C130" s="514">
        <f>+C95+C116</f>
        <v>333836768</v>
      </c>
    </row>
    <row r="131" spans="1:3" s="508" customFormat="1" ht="15" customHeight="1" thickBot="1" x14ac:dyDescent="0.25">
      <c r="A131" s="512" t="s">
        <v>21</v>
      </c>
      <c r="B131" s="569" t="s">
        <v>461</v>
      </c>
      <c r="C131" s="514">
        <f>+C132+C133+C134</f>
        <v>0</v>
      </c>
    </row>
    <row r="132" spans="1:3" s="508" customFormat="1" ht="15" customHeight="1" x14ac:dyDescent="0.2">
      <c r="A132" s="515" t="s">
        <v>269</v>
      </c>
      <c r="B132" s="565" t="s">
        <v>468</v>
      </c>
      <c r="C132" s="566"/>
    </row>
    <row r="133" spans="1:3" s="508" customFormat="1" ht="15" customHeight="1" x14ac:dyDescent="0.2">
      <c r="A133" s="515" t="s">
        <v>272</v>
      </c>
      <c r="B133" s="565" t="s">
        <v>469</v>
      </c>
      <c r="C133" s="566"/>
    </row>
    <row r="134" spans="1:3" s="508" customFormat="1" ht="15" customHeight="1" thickBot="1" x14ac:dyDescent="0.25">
      <c r="A134" s="558" t="s">
        <v>273</v>
      </c>
      <c r="B134" s="565" t="s">
        <v>470</v>
      </c>
      <c r="C134" s="566"/>
    </row>
    <row r="135" spans="1:3" s="508" customFormat="1" ht="15" customHeight="1" thickBot="1" x14ac:dyDescent="0.25">
      <c r="A135" s="512" t="s">
        <v>22</v>
      </c>
      <c r="B135" s="569" t="s">
        <v>462</v>
      </c>
      <c r="C135" s="514">
        <f>SUM(C136:C141)</f>
        <v>0</v>
      </c>
    </row>
    <row r="136" spans="1:3" s="508" customFormat="1" ht="15" customHeight="1" x14ac:dyDescent="0.2">
      <c r="A136" s="515" t="s">
        <v>92</v>
      </c>
      <c r="B136" s="570" t="s">
        <v>471</v>
      </c>
      <c r="C136" s="566"/>
    </row>
    <row r="137" spans="1:3" s="508" customFormat="1" ht="15" customHeight="1" x14ac:dyDescent="0.2">
      <c r="A137" s="515" t="s">
        <v>93</v>
      </c>
      <c r="B137" s="570" t="s">
        <v>463</v>
      </c>
      <c r="C137" s="566"/>
    </row>
    <row r="138" spans="1:3" s="508" customFormat="1" ht="15" customHeight="1" x14ac:dyDescent="0.2">
      <c r="A138" s="515" t="s">
        <v>94</v>
      </c>
      <c r="B138" s="570" t="s">
        <v>464</v>
      </c>
      <c r="C138" s="566"/>
    </row>
    <row r="139" spans="1:3" s="508" customFormat="1" ht="15" customHeight="1" x14ac:dyDescent="0.2">
      <c r="A139" s="515" t="s">
        <v>177</v>
      </c>
      <c r="B139" s="570" t="s">
        <v>465</v>
      </c>
      <c r="C139" s="566"/>
    </row>
    <row r="140" spans="1:3" s="508" customFormat="1" ht="15" customHeight="1" x14ac:dyDescent="0.2">
      <c r="A140" s="515" t="s">
        <v>178</v>
      </c>
      <c r="B140" s="570" t="s">
        <v>466</v>
      </c>
      <c r="C140" s="566"/>
    </row>
    <row r="141" spans="1:3" s="508" customFormat="1" ht="15" customHeight="1" thickBot="1" x14ac:dyDescent="0.25">
      <c r="A141" s="558" t="s">
        <v>179</v>
      </c>
      <c r="B141" s="570" t="s">
        <v>467</v>
      </c>
      <c r="C141" s="566"/>
    </row>
    <row r="142" spans="1:3" s="508" customFormat="1" ht="15" customHeight="1" thickBot="1" x14ac:dyDescent="0.25">
      <c r="A142" s="512" t="s">
        <v>23</v>
      </c>
      <c r="B142" s="569" t="s">
        <v>475</v>
      </c>
      <c r="C142" s="527">
        <f>SUM(C143:C147)</f>
        <v>0</v>
      </c>
    </row>
    <row r="143" spans="1:3" s="508" customFormat="1" ht="15" customHeight="1" x14ac:dyDescent="0.2">
      <c r="A143" s="515" t="s">
        <v>95</v>
      </c>
      <c r="B143" s="570" t="s">
        <v>379</v>
      </c>
      <c r="C143" s="566"/>
    </row>
    <row r="144" spans="1:3" s="508" customFormat="1" ht="15" customHeight="1" x14ac:dyDescent="0.2">
      <c r="A144" s="515" t="s">
        <v>96</v>
      </c>
      <c r="B144" s="570" t="s">
        <v>380</v>
      </c>
      <c r="C144" s="566"/>
    </row>
    <row r="145" spans="1:8" s="508" customFormat="1" ht="15" customHeight="1" x14ac:dyDescent="0.2">
      <c r="A145" s="515" t="s">
        <v>293</v>
      </c>
      <c r="B145" s="570" t="s">
        <v>568</v>
      </c>
      <c r="C145" s="566"/>
      <c r="E145" s="761"/>
    </row>
    <row r="146" spans="1:8" s="508" customFormat="1" ht="15" customHeight="1" x14ac:dyDescent="0.2">
      <c r="A146" s="515" t="s">
        <v>294</v>
      </c>
      <c r="B146" s="570" t="s">
        <v>476</v>
      </c>
      <c r="C146" s="566"/>
    </row>
    <row r="147" spans="1:8" s="508" customFormat="1" ht="15" customHeight="1" thickBot="1" x14ac:dyDescent="0.25">
      <c r="A147" s="558" t="s">
        <v>295</v>
      </c>
      <c r="B147" s="571" t="s">
        <v>399</v>
      </c>
      <c r="C147" s="566"/>
    </row>
    <row r="148" spans="1:8" s="508" customFormat="1" ht="15" customHeight="1" thickBot="1" x14ac:dyDescent="0.25">
      <c r="A148" s="512" t="s">
        <v>24</v>
      </c>
      <c r="B148" s="569" t="s">
        <v>477</v>
      </c>
      <c r="C148" s="572">
        <f>SUM(C149:C153)</f>
        <v>0</v>
      </c>
    </row>
    <row r="149" spans="1:8" s="508" customFormat="1" ht="15" customHeight="1" x14ac:dyDescent="0.2">
      <c r="A149" s="515" t="s">
        <v>97</v>
      </c>
      <c r="B149" s="570" t="s">
        <v>472</v>
      </c>
      <c r="C149" s="566"/>
    </row>
    <row r="150" spans="1:8" s="508" customFormat="1" ht="15" customHeight="1" x14ac:dyDescent="0.2">
      <c r="A150" s="515" t="s">
        <v>98</v>
      </c>
      <c r="B150" s="570" t="s">
        <v>479</v>
      </c>
      <c r="C150" s="566"/>
    </row>
    <row r="151" spans="1:8" s="508" customFormat="1" ht="15" customHeight="1" x14ac:dyDescent="0.2">
      <c r="A151" s="515" t="s">
        <v>305</v>
      </c>
      <c r="B151" s="570" t="s">
        <v>474</v>
      </c>
      <c r="C151" s="566"/>
    </row>
    <row r="152" spans="1:8" s="508" customFormat="1" ht="15" customHeight="1" x14ac:dyDescent="0.2">
      <c r="A152" s="515" t="s">
        <v>306</v>
      </c>
      <c r="B152" s="570" t="s">
        <v>480</v>
      </c>
      <c r="C152" s="566"/>
    </row>
    <row r="153" spans="1:8" s="508" customFormat="1" ht="15" customHeight="1" thickBot="1" x14ac:dyDescent="0.25">
      <c r="A153" s="515" t="s">
        <v>478</v>
      </c>
      <c r="B153" s="570" t="s">
        <v>481</v>
      </c>
      <c r="C153" s="566"/>
    </row>
    <row r="154" spans="1:8" s="508" customFormat="1" ht="15" customHeight="1" thickBot="1" x14ac:dyDescent="0.25">
      <c r="A154" s="512" t="s">
        <v>25</v>
      </c>
      <c r="B154" s="569" t="s">
        <v>482</v>
      </c>
      <c r="C154" s="573"/>
    </row>
    <row r="155" spans="1:8" s="508" customFormat="1" ht="15" customHeight="1" thickBot="1" x14ac:dyDescent="0.25">
      <c r="A155" s="512" t="s">
        <v>26</v>
      </c>
      <c r="B155" s="569" t="s">
        <v>483</v>
      </c>
      <c r="C155" s="573"/>
    </row>
    <row r="156" spans="1:8" s="508" customFormat="1" ht="15" customHeight="1" thickBot="1" x14ac:dyDescent="0.25">
      <c r="A156" s="512" t="s">
        <v>27</v>
      </c>
      <c r="B156" s="569" t="s">
        <v>485</v>
      </c>
      <c r="C156" s="574">
        <f>+C131+C135+C142+C148+C154+C155</f>
        <v>0</v>
      </c>
      <c r="E156" s="575"/>
      <c r="F156" s="576"/>
      <c r="G156" s="576"/>
      <c r="H156" s="576"/>
    </row>
    <row r="157" spans="1:8" s="1" customFormat="1" ht="15" customHeight="1" thickBot="1" x14ac:dyDescent="0.25">
      <c r="A157" s="577" t="s">
        <v>28</v>
      </c>
      <c r="B157" s="578" t="s">
        <v>484</v>
      </c>
      <c r="C157" s="574">
        <f>+C130+C156</f>
        <v>333836768</v>
      </c>
    </row>
    <row r="158" spans="1:8" s="1" customFormat="1" ht="15" customHeight="1" x14ac:dyDescent="0.2">
      <c r="A158" s="767"/>
      <c r="B158" s="767"/>
      <c r="C158" s="768"/>
    </row>
    <row r="159" spans="1:8" s="1" customFormat="1" ht="15" customHeight="1" x14ac:dyDescent="0.2">
      <c r="A159" s="767"/>
      <c r="B159" s="767"/>
      <c r="C159" s="768"/>
    </row>
    <row r="160" spans="1:8" s="1" customFormat="1" ht="15" customHeight="1" x14ac:dyDescent="0.2">
      <c r="A160" s="767"/>
      <c r="B160" s="767"/>
      <c r="C160" s="768"/>
    </row>
    <row r="161" spans="1:3" s="508" customFormat="1" ht="15" customHeight="1" x14ac:dyDescent="0.2">
      <c r="C161" s="579"/>
    </row>
    <row r="162" spans="1:3" s="508" customFormat="1" ht="15" customHeight="1" x14ac:dyDescent="0.2">
      <c r="A162" s="777" t="s">
        <v>381</v>
      </c>
      <c r="B162" s="777"/>
      <c r="C162" s="777"/>
    </row>
    <row r="163" spans="1:3" s="508" customFormat="1" ht="15" customHeight="1" thickBot="1" x14ac:dyDescent="0.25">
      <c r="A163" s="772" t="s">
        <v>156</v>
      </c>
      <c r="B163" s="772"/>
      <c r="C163" s="298" t="s">
        <v>631</v>
      </c>
    </row>
    <row r="164" spans="1:3" s="508" customFormat="1" ht="36.75" customHeight="1" thickBot="1" x14ac:dyDescent="0.25">
      <c r="A164" s="512">
        <v>1</v>
      </c>
      <c r="B164" s="580" t="s">
        <v>486</v>
      </c>
      <c r="C164" s="514">
        <f>+C62-C130</f>
        <v>-32496710</v>
      </c>
    </row>
    <row r="165" spans="1:3" s="508" customFormat="1" ht="39" customHeight="1" thickBot="1" x14ac:dyDescent="0.25">
      <c r="A165" s="512" t="s">
        <v>19</v>
      </c>
      <c r="B165" s="580" t="s">
        <v>492</v>
      </c>
      <c r="C165" s="514">
        <f>C72-C156</f>
        <v>32496710</v>
      </c>
    </row>
  </sheetData>
  <sheetProtection selectLockedCells="1" selectUnlockedCells="1"/>
  <mergeCells count="6">
    <mergeCell ref="A163:B163"/>
    <mergeCell ref="A91:C91"/>
    <mergeCell ref="A1:C1"/>
    <mergeCell ref="A2:B2"/>
    <mergeCell ref="A92:B92"/>
    <mergeCell ref="A162:C162"/>
  </mergeCells>
  <phoneticPr fontId="0" type="noConversion"/>
  <printOptions horizontalCentered="1"/>
  <pageMargins left="0.23622047244094491" right="0.23622047244094491" top="0.98425196850393704" bottom="0.74803149606299213" header="0.31496062992125984" footer="0.31496062992125984"/>
  <pageSetup paperSize="9" scale="85" fitToHeight="2" orientation="portrait" r:id="rId1"/>
  <headerFooter scaleWithDoc="0" alignWithMargins="0">
    <oddHeader>&amp;C&amp;"Times New Roman CE,Félkövér"&amp;12
Hencida Község Önkormányzata
&amp;10 2021. ÉVI KÖLTSÉGVETÉSÉNEK ÖSSZEVONT MÉRLEGE
&amp;R&amp;"Times New Roman CE,Félkövér dőlt"&amp;11 &amp;10 1.1. melléklet a .......... (...........) önkormányzati rendelethez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165"/>
  <sheetViews>
    <sheetView topLeftCell="A46" zoomScale="130" zoomScaleNormal="130" zoomScaleSheetLayoutView="100" workbookViewId="0">
      <selection activeCell="E110" sqref="E110"/>
    </sheetView>
  </sheetViews>
  <sheetFormatPr defaultRowHeight="15.75" x14ac:dyDescent="0.25"/>
  <cols>
    <col min="1" max="1" width="7" style="39" customWidth="1"/>
    <col min="2" max="2" width="83.5" style="39" customWidth="1"/>
    <col min="3" max="3" width="14.6640625" style="367" customWidth="1"/>
    <col min="4" max="16384" width="9.33203125" style="39"/>
  </cols>
  <sheetData>
    <row r="1" spans="1:3" ht="26.25" customHeight="1" x14ac:dyDescent="0.25">
      <c r="A1" s="774" t="s">
        <v>15</v>
      </c>
      <c r="B1" s="774"/>
      <c r="C1" s="774"/>
    </row>
    <row r="2" spans="1:3" ht="15.95" customHeight="1" thickBot="1" x14ac:dyDescent="0.3">
      <c r="A2" s="775" t="s">
        <v>154</v>
      </c>
      <c r="B2" s="775"/>
      <c r="C2" s="298" t="s">
        <v>640</v>
      </c>
    </row>
    <row r="3" spans="1:3" s="508" customFormat="1" ht="39" customHeight="1" thickBot="1" x14ac:dyDescent="0.25">
      <c r="A3" s="506" t="s">
        <v>70</v>
      </c>
      <c r="B3" s="503" t="s">
        <v>17</v>
      </c>
      <c r="C3" s="507" t="str">
        <f>+CONCATENATE(LEFT(ÖSSZEFÜGGÉSEK!A5,4),". évi eredeti előirányzat")</f>
        <v>2021. évi eredeti előirányzat</v>
      </c>
    </row>
    <row r="4" spans="1:3" s="1" customFormat="1" ht="15" customHeight="1" thickBot="1" x14ac:dyDescent="0.25">
      <c r="A4" s="509" t="s">
        <v>505</v>
      </c>
      <c r="B4" s="510" t="s">
        <v>506</v>
      </c>
      <c r="C4" s="511" t="s">
        <v>507</v>
      </c>
    </row>
    <row r="5" spans="1:3" s="1" customFormat="1" ht="15" customHeight="1" thickBot="1" x14ac:dyDescent="0.25">
      <c r="A5" s="512" t="s">
        <v>18</v>
      </c>
      <c r="B5" s="513" t="s">
        <v>253</v>
      </c>
      <c r="C5" s="514">
        <f>+C6+C7+C8+C9+C10+C11</f>
        <v>174040585</v>
      </c>
    </row>
    <row r="6" spans="1:3" s="1" customFormat="1" ht="15" customHeight="1" x14ac:dyDescent="0.2">
      <c r="A6" s="515" t="s">
        <v>99</v>
      </c>
      <c r="B6" s="516" t="s">
        <v>254</v>
      </c>
      <c r="C6" s="517">
        <f>'1.1.sz.mell.'!C6</f>
        <v>71105274</v>
      </c>
    </row>
    <row r="7" spans="1:3" s="1" customFormat="1" ht="15" customHeight="1" x14ac:dyDescent="0.2">
      <c r="A7" s="518" t="s">
        <v>100</v>
      </c>
      <c r="B7" s="519" t="s">
        <v>255</v>
      </c>
      <c r="C7" s="520">
        <f>'1.1.sz.mell.'!C7</f>
        <v>54780801</v>
      </c>
    </row>
    <row r="8" spans="1:3" s="1" customFormat="1" ht="15" customHeight="1" x14ac:dyDescent="0.2">
      <c r="A8" s="518" t="s">
        <v>101</v>
      </c>
      <c r="B8" s="519" t="s">
        <v>256</v>
      </c>
      <c r="C8" s="520">
        <f>'1.1.sz.mell.'!C8</f>
        <v>45544000</v>
      </c>
    </row>
    <row r="9" spans="1:3" s="1" customFormat="1" ht="15" customHeight="1" x14ac:dyDescent="0.2">
      <c r="A9" s="518" t="s">
        <v>102</v>
      </c>
      <c r="B9" s="519" t="s">
        <v>257</v>
      </c>
      <c r="C9" s="520">
        <f>'1.1.sz.mell.'!C9</f>
        <v>2610510</v>
      </c>
    </row>
    <row r="10" spans="1:3" s="1" customFormat="1" ht="15" customHeight="1" x14ac:dyDescent="0.2">
      <c r="A10" s="518" t="s">
        <v>150</v>
      </c>
      <c r="B10" s="521" t="s">
        <v>441</v>
      </c>
      <c r="C10" s="520">
        <f>'1.1.sz.mell.'!C10</f>
        <v>0</v>
      </c>
    </row>
    <row r="11" spans="1:3" s="1" customFormat="1" ht="15" customHeight="1" thickBot="1" x14ac:dyDescent="0.25">
      <c r="A11" s="522" t="s">
        <v>103</v>
      </c>
      <c r="B11" s="523" t="s">
        <v>442</v>
      </c>
      <c r="C11" s="520">
        <f>'1.1.sz.mell.'!C11</f>
        <v>0</v>
      </c>
    </row>
    <row r="12" spans="1:3" s="1" customFormat="1" ht="15" customHeight="1" thickBot="1" x14ac:dyDescent="0.25">
      <c r="A12" s="512" t="s">
        <v>19</v>
      </c>
      <c r="B12" s="524" t="s">
        <v>258</v>
      </c>
      <c r="C12" s="514">
        <f>+C13+C14+C15+C16+C17</f>
        <v>0</v>
      </c>
    </row>
    <row r="13" spans="1:3" s="1" customFormat="1" ht="15" customHeight="1" x14ac:dyDescent="0.2">
      <c r="A13" s="515" t="s">
        <v>105</v>
      </c>
      <c r="B13" s="516" t="s">
        <v>259</v>
      </c>
      <c r="C13" s="517"/>
    </row>
    <row r="14" spans="1:3" s="1" customFormat="1" ht="15" customHeight="1" x14ac:dyDescent="0.2">
      <c r="A14" s="518" t="s">
        <v>106</v>
      </c>
      <c r="B14" s="519" t="s">
        <v>260</v>
      </c>
      <c r="C14" s="520"/>
    </row>
    <row r="15" spans="1:3" s="1" customFormat="1" ht="15" customHeight="1" x14ac:dyDescent="0.2">
      <c r="A15" s="518" t="s">
        <v>107</v>
      </c>
      <c r="B15" s="519" t="s">
        <v>432</v>
      </c>
      <c r="C15" s="520"/>
    </row>
    <row r="16" spans="1:3" s="1" customFormat="1" ht="15" customHeight="1" x14ac:dyDescent="0.2">
      <c r="A16" s="518" t="s">
        <v>108</v>
      </c>
      <c r="B16" s="519" t="s">
        <v>433</v>
      </c>
      <c r="C16" s="520"/>
    </row>
    <row r="17" spans="1:3" s="1" customFormat="1" ht="15" customHeight="1" x14ac:dyDescent="0.2">
      <c r="A17" s="518" t="s">
        <v>109</v>
      </c>
      <c r="B17" s="519" t="s">
        <v>261</v>
      </c>
      <c r="C17" s="520">
        <f>'1.1.sz.mell.'!C17</f>
        <v>0</v>
      </c>
    </row>
    <row r="18" spans="1:3" s="1" customFormat="1" ht="15" customHeight="1" thickBot="1" x14ac:dyDescent="0.25">
      <c r="A18" s="522" t="s">
        <v>118</v>
      </c>
      <c r="B18" s="523" t="s">
        <v>262</v>
      </c>
      <c r="C18" s="525"/>
    </row>
    <row r="19" spans="1:3" s="1" customFormat="1" ht="15" customHeight="1" thickBot="1" x14ac:dyDescent="0.25">
      <c r="A19" s="512" t="s">
        <v>20</v>
      </c>
      <c r="B19" s="513" t="s">
        <v>263</v>
      </c>
      <c r="C19" s="514">
        <f>+C20+C21+C22+C23+C24</f>
        <v>0</v>
      </c>
    </row>
    <row r="20" spans="1:3" s="1" customFormat="1" ht="15" customHeight="1" x14ac:dyDescent="0.2">
      <c r="A20" s="515" t="s">
        <v>88</v>
      </c>
      <c r="B20" s="516" t="s">
        <v>264</v>
      </c>
      <c r="C20" s="517"/>
    </row>
    <row r="21" spans="1:3" s="1" customFormat="1" ht="15" customHeight="1" x14ac:dyDescent="0.2">
      <c r="A21" s="518" t="s">
        <v>89</v>
      </c>
      <c r="B21" s="519" t="s">
        <v>265</v>
      </c>
      <c r="C21" s="520"/>
    </row>
    <row r="22" spans="1:3" s="1" customFormat="1" ht="15" customHeight="1" x14ac:dyDescent="0.2">
      <c r="A22" s="518" t="s">
        <v>90</v>
      </c>
      <c r="B22" s="519" t="s">
        <v>434</v>
      </c>
      <c r="C22" s="520"/>
    </row>
    <row r="23" spans="1:3" s="1" customFormat="1" ht="15" customHeight="1" x14ac:dyDescent="0.2">
      <c r="A23" s="518" t="s">
        <v>91</v>
      </c>
      <c r="B23" s="519" t="s">
        <v>435</v>
      </c>
      <c r="C23" s="520"/>
    </row>
    <row r="24" spans="1:3" s="1" customFormat="1" ht="15" customHeight="1" x14ac:dyDescent="0.2">
      <c r="A24" s="518" t="s">
        <v>173</v>
      </c>
      <c r="B24" s="519" t="s">
        <v>266</v>
      </c>
      <c r="C24" s="640"/>
    </row>
    <row r="25" spans="1:3" s="1" customFormat="1" ht="15" customHeight="1" thickBot="1" x14ac:dyDescent="0.25">
      <c r="A25" s="522" t="s">
        <v>174</v>
      </c>
      <c r="B25" s="526" t="s">
        <v>267</v>
      </c>
      <c r="C25" s="639"/>
    </row>
    <row r="26" spans="1:3" s="1" customFormat="1" ht="15" customHeight="1" thickBot="1" x14ac:dyDescent="0.25">
      <c r="A26" s="512" t="s">
        <v>175</v>
      </c>
      <c r="B26" s="513" t="s">
        <v>268</v>
      </c>
      <c r="C26" s="527">
        <f>+C27+C31+C32+C33</f>
        <v>10414500</v>
      </c>
    </row>
    <row r="27" spans="1:3" s="1" customFormat="1" ht="15" customHeight="1" x14ac:dyDescent="0.2">
      <c r="A27" s="515" t="s">
        <v>269</v>
      </c>
      <c r="B27" s="516" t="s">
        <v>448</v>
      </c>
      <c r="C27" s="528">
        <f>+C28+C29+C30</f>
        <v>10414500</v>
      </c>
    </row>
    <row r="28" spans="1:3" s="1" customFormat="1" ht="15" customHeight="1" x14ac:dyDescent="0.2">
      <c r="A28" s="581" t="s">
        <v>270</v>
      </c>
      <c r="B28" s="519" t="s">
        <v>275</v>
      </c>
      <c r="C28" s="520"/>
    </row>
    <row r="29" spans="1:3" s="1" customFormat="1" ht="15" customHeight="1" x14ac:dyDescent="0.2">
      <c r="A29" s="581" t="s">
        <v>271</v>
      </c>
      <c r="B29" s="519" t="s">
        <v>276</v>
      </c>
      <c r="C29" s="520"/>
    </row>
    <row r="30" spans="1:3" s="1" customFormat="1" ht="15" customHeight="1" x14ac:dyDescent="0.2">
      <c r="A30" s="581" t="s">
        <v>446</v>
      </c>
      <c r="B30" s="529" t="s">
        <v>447</v>
      </c>
      <c r="C30" s="520">
        <f>'1.1.sz.mell.'!C30</f>
        <v>10414500</v>
      </c>
    </row>
    <row r="31" spans="1:3" s="1" customFormat="1" ht="15" customHeight="1" x14ac:dyDescent="0.2">
      <c r="A31" s="518" t="s">
        <v>272</v>
      </c>
      <c r="B31" s="519" t="s">
        <v>277</v>
      </c>
      <c r="C31" s="520">
        <f>'1.1.sz.mell.'!C31</f>
        <v>0</v>
      </c>
    </row>
    <row r="32" spans="1:3" s="1" customFormat="1" ht="15" customHeight="1" x14ac:dyDescent="0.2">
      <c r="A32" s="518" t="s">
        <v>273</v>
      </c>
      <c r="B32" s="519" t="s">
        <v>278</v>
      </c>
      <c r="C32" s="520"/>
    </row>
    <row r="33" spans="1:3" s="1" customFormat="1" ht="15" customHeight="1" thickBot="1" x14ac:dyDescent="0.25">
      <c r="A33" s="522" t="s">
        <v>274</v>
      </c>
      <c r="B33" s="526" t="s">
        <v>279</v>
      </c>
      <c r="C33" s="525"/>
    </row>
    <row r="34" spans="1:3" s="1" customFormat="1" ht="15" customHeight="1" thickBot="1" x14ac:dyDescent="0.25">
      <c r="A34" s="512" t="s">
        <v>22</v>
      </c>
      <c r="B34" s="513" t="s">
        <v>443</v>
      </c>
      <c r="C34" s="514">
        <f>SUM(C35:C45)</f>
        <v>24639817</v>
      </c>
    </row>
    <row r="35" spans="1:3" s="1" customFormat="1" ht="15" customHeight="1" x14ac:dyDescent="0.2">
      <c r="A35" s="515" t="s">
        <v>92</v>
      </c>
      <c r="B35" s="516" t="s">
        <v>282</v>
      </c>
      <c r="C35" s="517"/>
    </row>
    <row r="36" spans="1:3" s="1" customFormat="1" ht="15" customHeight="1" x14ac:dyDescent="0.2">
      <c r="A36" s="518" t="s">
        <v>93</v>
      </c>
      <c r="B36" s="519" t="s">
        <v>283</v>
      </c>
      <c r="C36" s="520">
        <f>'1.1.sz.mell.'!C36</f>
        <v>7980000</v>
      </c>
    </row>
    <row r="37" spans="1:3" s="1" customFormat="1" ht="15" customHeight="1" x14ac:dyDescent="0.2">
      <c r="A37" s="518" t="s">
        <v>94</v>
      </c>
      <c r="B37" s="519" t="s">
        <v>284</v>
      </c>
      <c r="C37" s="520"/>
    </row>
    <row r="38" spans="1:3" s="1" customFormat="1" ht="15" customHeight="1" x14ac:dyDescent="0.2">
      <c r="A38" s="518" t="s">
        <v>177</v>
      </c>
      <c r="B38" s="519" t="s">
        <v>285</v>
      </c>
      <c r="C38" s="520">
        <f>'1.1.sz.mell.'!C38</f>
        <v>1753990</v>
      </c>
    </row>
    <row r="39" spans="1:3" s="1" customFormat="1" ht="15" customHeight="1" x14ac:dyDescent="0.2">
      <c r="A39" s="518" t="s">
        <v>178</v>
      </c>
      <c r="B39" s="519" t="s">
        <v>286</v>
      </c>
      <c r="C39" s="520">
        <f>'1.1.sz.mell.'!C39</f>
        <v>14428250</v>
      </c>
    </row>
    <row r="40" spans="1:3" s="1" customFormat="1" ht="15" customHeight="1" x14ac:dyDescent="0.2">
      <c r="A40" s="518" t="s">
        <v>179</v>
      </c>
      <c r="B40" s="519" t="s">
        <v>287</v>
      </c>
      <c r="C40" s="520">
        <f>'1.1.sz.mell.'!C40</f>
        <v>473577</v>
      </c>
    </row>
    <row r="41" spans="1:3" s="1" customFormat="1" ht="15" customHeight="1" x14ac:dyDescent="0.2">
      <c r="A41" s="518" t="s">
        <v>180</v>
      </c>
      <c r="B41" s="519" t="s">
        <v>288</v>
      </c>
      <c r="C41" s="520"/>
    </row>
    <row r="42" spans="1:3" s="1" customFormat="1" ht="15" customHeight="1" x14ac:dyDescent="0.2">
      <c r="A42" s="518" t="s">
        <v>181</v>
      </c>
      <c r="B42" s="519" t="s">
        <v>289</v>
      </c>
      <c r="C42" s="520">
        <f>'1.1.sz.mell.'!C42</f>
        <v>4000</v>
      </c>
    </row>
    <row r="43" spans="1:3" s="1" customFormat="1" ht="15" customHeight="1" x14ac:dyDescent="0.2">
      <c r="A43" s="518" t="s">
        <v>280</v>
      </c>
      <c r="B43" s="519" t="s">
        <v>290</v>
      </c>
      <c r="C43" s="530"/>
    </row>
    <row r="44" spans="1:3" s="1" customFormat="1" ht="15" customHeight="1" x14ac:dyDescent="0.2">
      <c r="A44" s="522" t="s">
        <v>281</v>
      </c>
      <c r="B44" s="526" t="s">
        <v>445</v>
      </c>
      <c r="C44" s="531"/>
    </row>
    <row r="45" spans="1:3" s="1" customFormat="1" ht="15" customHeight="1" thickBot="1" x14ac:dyDescent="0.25">
      <c r="A45" s="522" t="s">
        <v>444</v>
      </c>
      <c r="B45" s="523" t="s">
        <v>291</v>
      </c>
      <c r="C45" s="531"/>
    </row>
    <row r="46" spans="1:3" s="1" customFormat="1" ht="15" customHeight="1" thickBot="1" x14ac:dyDescent="0.25">
      <c r="A46" s="512" t="s">
        <v>23</v>
      </c>
      <c r="B46" s="513" t="s">
        <v>292</v>
      </c>
      <c r="C46" s="643">
        <f>SUM(C47:C51)</f>
        <v>0</v>
      </c>
    </row>
    <row r="47" spans="1:3" s="1" customFormat="1" ht="15" customHeight="1" x14ac:dyDescent="0.2">
      <c r="A47" s="515" t="s">
        <v>95</v>
      </c>
      <c r="B47" s="516" t="s">
        <v>296</v>
      </c>
      <c r="C47" s="532"/>
    </row>
    <row r="48" spans="1:3" s="1" customFormat="1" ht="15" customHeight="1" x14ac:dyDescent="0.2">
      <c r="A48" s="518" t="s">
        <v>96</v>
      </c>
      <c r="B48" s="519" t="s">
        <v>297</v>
      </c>
      <c r="C48" s="530"/>
    </row>
    <row r="49" spans="1:3" s="1" customFormat="1" ht="15" customHeight="1" x14ac:dyDescent="0.2">
      <c r="A49" s="518" t="s">
        <v>293</v>
      </c>
      <c r="B49" s="519" t="s">
        <v>298</v>
      </c>
      <c r="C49" s="642"/>
    </row>
    <row r="50" spans="1:3" s="1" customFormat="1" ht="15" customHeight="1" x14ac:dyDescent="0.2">
      <c r="A50" s="518" t="s">
        <v>294</v>
      </c>
      <c r="B50" s="519" t="s">
        <v>299</v>
      </c>
      <c r="C50" s="530"/>
    </row>
    <row r="51" spans="1:3" s="1" customFormat="1" ht="15" customHeight="1" thickBot="1" x14ac:dyDescent="0.25">
      <c r="A51" s="522" t="s">
        <v>295</v>
      </c>
      <c r="B51" s="523" t="s">
        <v>300</v>
      </c>
      <c r="C51" s="531"/>
    </row>
    <row r="52" spans="1:3" s="1" customFormat="1" ht="15" customHeight="1" thickBot="1" x14ac:dyDescent="0.25">
      <c r="A52" s="512" t="s">
        <v>182</v>
      </c>
      <c r="B52" s="513" t="s">
        <v>301</v>
      </c>
      <c r="C52" s="514">
        <f>SUM(C53:C55)</f>
        <v>92245156</v>
      </c>
    </row>
    <row r="53" spans="1:3" s="1" customFormat="1" ht="15" customHeight="1" x14ac:dyDescent="0.2">
      <c r="A53" s="515" t="s">
        <v>97</v>
      </c>
      <c r="B53" s="516" t="s">
        <v>302</v>
      </c>
      <c r="C53" s="517"/>
    </row>
    <row r="54" spans="1:3" s="1" customFormat="1" ht="15" customHeight="1" x14ac:dyDescent="0.2">
      <c r="A54" s="518" t="s">
        <v>98</v>
      </c>
      <c r="B54" s="519" t="s">
        <v>436</v>
      </c>
      <c r="C54" s="520"/>
    </row>
    <row r="55" spans="1:3" s="1" customFormat="1" ht="15" customHeight="1" x14ac:dyDescent="0.2">
      <c r="A55" s="518" t="s">
        <v>305</v>
      </c>
      <c r="B55" s="519" t="s">
        <v>303</v>
      </c>
      <c r="C55" s="520">
        <f>'1.1.sz.mell.'!C55</f>
        <v>92245156</v>
      </c>
    </row>
    <row r="56" spans="1:3" s="1" customFormat="1" ht="15" customHeight="1" thickBot="1" x14ac:dyDescent="0.25">
      <c r="A56" s="522" t="s">
        <v>306</v>
      </c>
      <c r="B56" s="523" t="s">
        <v>304</v>
      </c>
      <c r="C56" s="525"/>
    </row>
    <row r="57" spans="1:3" s="1" customFormat="1" ht="15" customHeight="1" thickBot="1" x14ac:dyDescent="0.25">
      <c r="A57" s="512" t="s">
        <v>25</v>
      </c>
      <c r="B57" s="524" t="s">
        <v>307</v>
      </c>
      <c r="C57" s="514">
        <f>SUM(C58:C60)</f>
        <v>0</v>
      </c>
    </row>
    <row r="58" spans="1:3" s="1" customFormat="1" ht="15" customHeight="1" x14ac:dyDescent="0.2">
      <c r="A58" s="515" t="s">
        <v>183</v>
      </c>
      <c r="B58" s="516" t="s">
        <v>309</v>
      </c>
      <c r="C58" s="530"/>
    </row>
    <row r="59" spans="1:3" s="1" customFormat="1" ht="15" customHeight="1" x14ac:dyDescent="0.2">
      <c r="A59" s="518" t="s">
        <v>184</v>
      </c>
      <c r="B59" s="519" t="s">
        <v>437</v>
      </c>
      <c r="C59" s="530"/>
    </row>
    <row r="60" spans="1:3" s="1" customFormat="1" ht="15" customHeight="1" x14ac:dyDescent="0.2">
      <c r="A60" s="518" t="s">
        <v>229</v>
      </c>
      <c r="B60" s="519" t="s">
        <v>310</v>
      </c>
      <c r="C60" s="530">
        <f>'1.1.sz.mell.'!C60</f>
        <v>0</v>
      </c>
    </row>
    <row r="61" spans="1:3" s="1" customFormat="1" ht="15" customHeight="1" thickBot="1" x14ac:dyDescent="0.25">
      <c r="A61" s="522" t="s">
        <v>308</v>
      </c>
      <c r="B61" s="523" t="s">
        <v>311</v>
      </c>
      <c r="C61" s="530"/>
    </row>
    <row r="62" spans="1:3" s="1" customFormat="1" ht="15" customHeight="1" thickBot="1" x14ac:dyDescent="0.25">
      <c r="A62" s="533" t="s">
        <v>488</v>
      </c>
      <c r="B62" s="513" t="s">
        <v>312</v>
      </c>
      <c r="C62" s="527">
        <f>+C5+C12+C19+C26+C34+C46+C52+C57</f>
        <v>301340058</v>
      </c>
    </row>
    <row r="63" spans="1:3" s="1" customFormat="1" ht="15" customHeight="1" thickBot="1" x14ac:dyDescent="0.25">
      <c r="A63" s="534" t="s">
        <v>313</v>
      </c>
      <c r="B63" s="524" t="s">
        <v>314</v>
      </c>
      <c r="C63" s="514">
        <f>SUM(C64:C66)</f>
        <v>0</v>
      </c>
    </row>
    <row r="64" spans="1:3" s="1" customFormat="1" ht="15" customHeight="1" x14ac:dyDescent="0.2">
      <c r="A64" s="515" t="s">
        <v>345</v>
      </c>
      <c r="B64" s="516" t="s">
        <v>315</v>
      </c>
      <c r="C64" s="530"/>
    </row>
    <row r="65" spans="1:3" s="1" customFormat="1" ht="15" customHeight="1" x14ac:dyDescent="0.2">
      <c r="A65" s="518" t="s">
        <v>354</v>
      </c>
      <c r="B65" s="519" t="s">
        <v>316</v>
      </c>
      <c r="C65" s="530"/>
    </row>
    <row r="66" spans="1:3" s="1" customFormat="1" ht="15" customHeight="1" thickBot="1" x14ac:dyDescent="0.25">
      <c r="A66" s="522" t="s">
        <v>355</v>
      </c>
      <c r="B66" s="535" t="s">
        <v>473</v>
      </c>
      <c r="C66" s="530"/>
    </row>
    <row r="67" spans="1:3" s="1" customFormat="1" ht="15" customHeight="1" thickBot="1" x14ac:dyDescent="0.25">
      <c r="A67" s="534" t="s">
        <v>318</v>
      </c>
      <c r="B67" s="524" t="s">
        <v>319</v>
      </c>
      <c r="C67" s="514">
        <f>SUM(C68:C71)</f>
        <v>0</v>
      </c>
    </row>
    <row r="68" spans="1:3" s="1" customFormat="1" ht="15" customHeight="1" x14ac:dyDescent="0.2">
      <c r="A68" s="515" t="s">
        <v>151</v>
      </c>
      <c r="B68" s="516" t="s">
        <v>320</v>
      </c>
      <c r="C68" s="530"/>
    </row>
    <row r="69" spans="1:3" s="1" customFormat="1" ht="15" customHeight="1" x14ac:dyDescent="0.2">
      <c r="A69" s="518" t="s">
        <v>152</v>
      </c>
      <c r="B69" s="519" t="s">
        <v>321</v>
      </c>
      <c r="C69" s="530"/>
    </row>
    <row r="70" spans="1:3" s="1" customFormat="1" ht="15" customHeight="1" x14ac:dyDescent="0.2">
      <c r="A70" s="518" t="s">
        <v>346</v>
      </c>
      <c r="B70" s="519" t="s">
        <v>322</v>
      </c>
      <c r="C70" s="530"/>
    </row>
    <row r="71" spans="1:3" s="1" customFormat="1" ht="15" customHeight="1" thickBot="1" x14ac:dyDescent="0.25">
      <c r="A71" s="522" t="s">
        <v>347</v>
      </c>
      <c r="B71" s="523" t="s">
        <v>323</v>
      </c>
      <c r="C71" s="530"/>
    </row>
    <row r="72" spans="1:3" s="1" customFormat="1" ht="15" customHeight="1" thickBot="1" x14ac:dyDescent="0.25">
      <c r="A72" s="534" t="s">
        <v>324</v>
      </c>
      <c r="B72" s="524" t="s">
        <v>325</v>
      </c>
      <c r="C72" s="514">
        <f>SUM(C73:C74)</f>
        <v>32496710</v>
      </c>
    </row>
    <row r="73" spans="1:3" s="1" customFormat="1" ht="15" customHeight="1" x14ac:dyDescent="0.2">
      <c r="A73" s="515" t="s">
        <v>348</v>
      </c>
      <c r="B73" s="516" t="s">
        <v>326</v>
      </c>
      <c r="C73" s="530">
        <f>'1.1.sz.mell.'!C73</f>
        <v>32496710</v>
      </c>
    </row>
    <row r="74" spans="1:3" s="1" customFormat="1" ht="15" customHeight="1" thickBot="1" x14ac:dyDescent="0.25">
      <c r="A74" s="522" t="s">
        <v>349</v>
      </c>
      <c r="B74" s="523" t="s">
        <v>327</v>
      </c>
      <c r="C74" s="530"/>
    </row>
    <row r="75" spans="1:3" s="1" customFormat="1" ht="15" customHeight="1" thickBot="1" x14ac:dyDescent="0.25">
      <c r="A75" s="534" t="s">
        <v>328</v>
      </c>
      <c r="B75" s="524" t="s">
        <v>329</v>
      </c>
      <c r="C75" s="514">
        <f>SUM(C76:C79)</f>
        <v>0</v>
      </c>
    </row>
    <row r="76" spans="1:3" s="1" customFormat="1" ht="15" customHeight="1" x14ac:dyDescent="0.2">
      <c r="A76" s="515" t="s">
        <v>350</v>
      </c>
      <c r="B76" s="516" t="s">
        <v>330</v>
      </c>
      <c r="C76" s="530"/>
    </row>
    <row r="77" spans="1:3" s="1" customFormat="1" ht="15" customHeight="1" x14ac:dyDescent="0.2">
      <c r="A77" s="518" t="s">
        <v>351</v>
      </c>
      <c r="B77" s="519" t="s">
        <v>331</v>
      </c>
      <c r="C77" s="530"/>
    </row>
    <row r="78" spans="1:3" s="1" customFormat="1" ht="15" customHeight="1" x14ac:dyDescent="0.2">
      <c r="A78" s="522" t="s">
        <v>352</v>
      </c>
      <c r="B78" s="526" t="s">
        <v>568</v>
      </c>
      <c r="C78" s="530">
        <f>'1.1.sz.mell.'!C78</f>
        <v>0</v>
      </c>
    </row>
    <row r="79" spans="1:3" s="1" customFormat="1" ht="15" customHeight="1" thickBot="1" x14ac:dyDescent="0.25">
      <c r="A79" s="522" t="s">
        <v>567</v>
      </c>
      <c r="B79" s="523" t="s">
        <v>332</v>
      </c>
      <c r="C79" s="530"/>
    </row>
    <row r="80" spans="1:3" s="1" customFormat="1" ht="15" customHeight="1" thickBot="1" x14ac:dyDescent="0.25">
      <c r="A80" s="534" t="s">
        <v>333</v>
      </c>
      <c r="B80" s="524" t="s">
        <v>353</v>
      </c>
      <c r="C80" s="514">
        <f>SUM(C81:C84)</f>
        <v>0</v>
      </c>
    </row>
    <row r="81" spans="1:3" s="1" customFormat="1" ht="15" customHeight="1" x14ac:dyDescent="0.2">
      <c r="A81" s="536" t="s">
        <v>334</v>
      </c>
      <c r="B81" s="516" t="s">
        <v>335</v>
      </c>
      <c r="C81" s="530"/>
    </row>
    <row r="82" spans="1:3" s="1" customFormat="1" ht="15" customHeight="1" x14ac:dyDescent="0.2">
      <c r="A82" s="537" t="s">
        <v>336</v>
      </c>
      <c r="B82" s="519" t="s">
        <v>337</v>
      </c>
      <c r="C82" s="530"/>
    </row>
    <row r="83" spans="1:3" s="1" customFormat="1" ht="15" customHeight="1" x14ac:dyDescent="0.2">
      <c r="A83" s="537" t="s">
        <v>338</v>
      </c>
      <c r="B83" s="519" t="s">
        <v>339</v>
      </c>
      <c r="C83" s="530"/>
    </row>
    <row r="84" spans="1:3" s="1" customFormat="1" ht="15" customHeight="1" thickBot="1" x14ac:dyDescent="0.25">
      <c r="A84" s="538" t="s">
        <v>340</v>
      </c>
      <c r="B84" s="523" t="s">
        <v>341</v>
      </c>
      <c r="C84" s="530"/>
    </row>
    <row r="85" spans="1:3" s="1" customFormat="1" ht="15" customHeight="1" thickBot="1" x14ac:dyDescent="0.25">
      <c r="A85" s="534" t="s">
        <v>342</v>
      </c>
      <c r="B85" s="524" t="s">
        <v>487</v>
      </c>
      <c r="C85" s="539"/>
    </row>
    <row r="86" spans="1:3" s="1" customFormat="1" ht="15" customHeight="1" thickBot="1" x14ac:dyDescent="0.25">
      <c r="A86" s="534" t="s">
        <v>344</v>
      </c>
      <c r="B86" s="524" t="s">
        <v>343</v>
      </c>
      <c r="C86" s="539"/>
    </row>
    <row r="87" spans="1:3" s="1" customFormat="1" ht="15" customHeight="1" thickBot="1" x14ac:dyDescent="0.25">
      <c r="A87" s="534" t="s">
        <v>356</v>
      </c>
      <c r="B87" s="540" t="s">
        <v>490</v>
      </c>
      <c r="C87" s="527">
        <f>+C63+C67+C72+C75+C80+C86+C85</f>
        <v>32496710</v>
      </c>
    </row>
    <row r="88" spans="1:3" s="1" customFormat="1" ht="15" customHeight="1" thickBot="1" x14ac:dyDescent="0.25">
      <c r="A88" s="541" t="s">
        <v>489</v>
      </c>
      <c r="B88" s="542" t="s">
        <v>491</v>
      </c>
      <c r="C88" s="527">
        <f>+C62+C87</f>
        <v>333836768</v>
      </c>
    </row>
    <row r="89" spans="1:3" s="1" customFormat="1" ht="15" customHeight="1" x14ac:dyDescent="0.2">
      <c r="A89" s="543"/>
      <c r="B89" s="544"/>
      <c r="C89" s="545"/>
    </row>
    <row r="90" spans="1:3" s="508" customFormat="1" ht="15" customHeight="1" x14ac:dyDescent="0.2">
      <c r="A90" s="773" t="s">
        <v>47</v>
      </c>
      <c r="B90" s="773"/>
      <c r="C90" s="773"/>
    </row>
    <row r="91" spans="1:3" s="508" customFormat="1" ht="15" customHeight="1" thickBot="1" x14ac:dyDescent="0.3">
      <c r="A91" s="776" t="s">
        <v>155</v>
      </c>
      <c r="B91" s="776"/>
      <c r="C91" s="142"/>
    </row>
    <row r="92" spans="1:3" s="508" customFormat="1" ht="39.75" customHeight="1" thickBot="1" x14ac:dyDescent="0.25">
      <c r="A92" s="506" t="s">
        <v>70</v>
      </c>
      <c r="B92" s="503" t="s">
        <v>48</v>
      </c>
      <c r="C92" s="507" t="str">
        <f>+C3</f>
        <v>2021. évi eredeti előirányzat</v>
      </c>
    </row>
    <row r="93" spans="1:3" s="1" customFormat="1" ht="15" customHeight="1" thickBot="1" x14ac:dyDescent="0.25">
      <c r="A93" s="506" t="s">
        <v>505</v>
      </c>
      <c r="B93" s="503" t="s">
        <v>506</v>
      </c>
      <c r="C93" s="507" t="s">
        <v>507</v>
      </c>
    </row>
    <row r="94" spans="1:3" s="508" customFormat="1" ht="15" customHeight="1" thickBot="1" x14ac:dyDescent="0.25">
      <c r="A94" s="546" t="s">
        <v>18</v>
      </c>
      <c r="B94" s="547" t="s">
        <v>642</v>
      </c>
      <c r="C94" s="548">
        <f>C95+C96+C97+C98+C99</f>
        <v>325147433</v>
      </c>
    </row>
    <row r="95" spans="1:3" s="508" customFormat="1" ht="15" customHeight="1" x14ac:dyDescent="0.2">
      <c r="A95" s="549" t="s">
        <v>99</v>
      </c>
      <c r="B95" s="550" t="s">
        <v>49</v>
      </c>
      <c r="C95" s="551">
        <f>'1.1.sz.mell.'!C96</f>
        <v>160619351</v>
      </c>
    </row>
    <row r="96" spans="1:3" s="508" customFormat="1" ht="15" customHeight="1" x14ac:dyDescent="0.2">
      <c r="A96" s="518" t="s">
        <v>100</v>
      </c>
      <c r="B96" s="552" t="s">
        <v>185</v>
      </c>
      <c r="C96" s="520">
        <f>'1.1.sz.mell.'!C97</f>
        <v>21422158</v>
      </c>
    </row>
    <row r="97" spans="1:3" s="508" customFormat="1" ht="15" customHeight="1" x14ac:dyDescent="0.2">
      <c r="A97" s="518" t="s">
        <v>101</v>
      </c>
      <c r="B97" s="552" t="s">
        <v>141</v>
      </c>
      <c r="C97" s="520">
        <f>'1.1.sz.mell.'!C98</f>
        <v>96209560</v>
      </c>
    </row>
    <row r="98" spans="1:3" s="508" customFormat="1" ht="15" customHeight="1" x14ac:dyDescent="0.2">
      <c r="A98" s="518" t="s">
        <v>102</v>
      </c>
      <c r="B98" s="553" t="s">
        <v>186</v>
      </c>
      <c r="C98" s="525">
        <f>'1.1.sz.mell.'!C99</f>
        <v>36599000</v>
      </c>
    </row>
    <row r="99" spans="1:3" s="508" customFormat="1" ht="15" customHeight="1" x14ac:dyDescent="0.2">
      <c r="A99" s="518" t="s">
        <v>113</v>
      </c>
      <c r="B99" s="554" t="s">
        <v>187</v>
      </c>
      <c r="C99" s="525">
        <f>'1.1.sz.mell.'!C100</f>
        <v>10297364</v>
      </c>
    </row>
    <row r="100" spans="1:3" s="508" customFormat="1" ht="15" customHeight="1" x14ac:dyDescent="0.2">
      <c r="A100" s="518" t="s">
        <v>103</v>
      </c>
      <c r="B100" s="552" t="s">
        <v>454</v>
      </c>
      <c r="C100" s="525">
        <f>'1.1.sz.mell.'!C101</f>
        <v>0</v>
      </c>
    </row>
    <row r="101" spans="1:3" s="508" customFormat="1" ht="15" customHeight="1" x14ac:dyDescent="0.2">
      <c r="A101" s="518" t="s">
        <v>104</v>
      </c>
      <c r="B101" s="555" t="s">
        <v>453</v>
      </c>
      <c r="C101" s="525">
        <f>'1.1.sz.mell.'!C102</f>
        <v>0</v>
      </c>
    </row>
    <row r="102" spans="1:3" s="508" customFormat="1" ht="15" customHeight="1" x14ac:dyDescent="0.2">
      <c r="A102" s="518" t="s">
        <v>114</v>
      </c>
      <c r="B102" s="555" t="s">
        <v>452</v>
      </c>
      <c r="C102" s="525">
        <f>'1.1.sz.mell.'!C103</f>
        <v>0</v>
      </c>
    </row>
    <row r="103" spans="1:3" s="508" customFormat="1" ht="15" customHeight="1" x14ac:dyDescent="0.2">
      <c r="A103" s="518" t="s">
        <v>115</v>
      </c>
      <c r="B103" s="556" t="s">
        <v>359</v>
      </c>
      <c r="C103" s="525">
        <f>'1.1.sz.mell.'!C104</f>
        <v>0</v>
      </c>
    </row>
    <row r="104" spans="1:3" s="508" customFormat="1" ht="15" customHeight="1" x14ac:dyDescent="0.2">
      <c r="A104" s="518" t="s">
        <v>116</v>
      </c>
      <c r="B104" s="557" t="s">
        <v>360</v>
      </c>
      <c r="C104" s="525">
        <f>'1.1.sz.mell.'!C105</f>
        <v>1960000</v>
      </c>
    </row>
    <row r="105" spans="1:3" s="508" customFormat="1" ht="15" customHeight="1" x14ac:dyDescent="0.2">
      <c r="A105" s="518" t="s">
        <v>117</v>
      </c>
      <c r="B105" s="557" t="s">
        <v>361</v>
      </c>
      <c r="C105" s="525">
        <f>'1.1.sz.mell.'!C106</f>
        <v>0</v>
      </c>
    </row>
    <row r="106" spans="1:3" s="508" customFormat="1" ht="15" customHeight="1" x14ac:dyDescent="0.2">
      <c r="A106" s="518" t="s">
        <v>119</v>
      </c>
      <c r="B106" s="556" t="s">
        <v>362</v>
      </c>
      <c r="C106" s="525">
        <f>'1.1.sz.mell.'!C107</f>
        <v>0</v>
      </c>
    </row>
    <row r="107" spans="1:3" s="508" customFormat="1" ht="15" customHeight="1" x14ac:dyDescent="0.2">
      <c r="A107" s="518" t="s">
        <v>188</v>
      </c>
      <c r="B107" s="556" t="s">
        <v>363</v>
      </c>
      <c r="C107" s="525">
        <f>'1.1.sz.mell.'!C108</f>
        <v>0</v>
      </c>
    </row>
    <row r="108" spans="1:3" s="508" customFormat="1" ht="15" customHeight="1" x14ac:dyDescent="0.2">
      <c r="A108" s="518" t="s">
        <v>357</v>
      </c>
      <c r="B108" s="557" t="s">
        <v>364</v>
      </c>
      <c r="C108" s="525">
        <f>'1.1.sz.mell.'!C109</f>
        <v>0</v>
      </c>
    </row>
    <row r="109" spans="1:3" s="508" customFormat="1" ht="15" customHeight="1" x14ac:dyDescent="0.2">
      <c r="A109" s="558" t="s">
        <v>358</v>
      </c>
      <c r="B109" s="555" t="s">
        <v>365</v>
      </c>
      <c r="C109" s="525">
        <f>'1.1.sz.mell.'!C110</f>
        <v>0</v>
      </c>
    </row>
    <row r="110" spans="1:3" s="508" customFormat="1" ht="15" customHeight="1" x14ac:dyDescent="0.2">
      <c r="A110" s="518" t="s">
        <v>450</v>
      </c>
      <c r="B110" s="555" t="s">
        <v>366</v>
      </c>
      <c r="C110" s="525">
        <f>'1.1.sz.mell.'!C111</f>
        <v>0</v>
      </c>
    </row>
    <row r="111" spans="1:3" s="508" customFormat="1" ht="15" customHeight="1" x14ac:dyDescent="0.2">
      <c r="A111" s="522" t="s">
        <v>451</v>
      </c>
      <c r="B111" s="555" t="s">
        <v>367</v>
      </c>
      <c r="C111" s="525">
        <f>'1.1.sz.mell.'!C112</f>
        <v>0</v>
      </c>
    </row>
    <row r="112" spans="1:3" s="508" customFormat="1" ht="15" customHeight="1" x14ac:dyDescent="0.2">
      <c r="A112" s="518" t="s">
        <v>455</v>
      </c>
      <c r="B112" s="553" t="s">
        <v>50</v>
      </c>
      <c r="C112" s="520"/>
    </row>
    <row r="113" spans="1:3" s="508" customFormat="1" ht="15" customHeight="1" x14ac:dyDescent="0.2">
      <c r="A113" s="518" t="s">
        <v>456</v>
      </c>
      <c r="B113" s="552" t="s">
        <v>458</v>
      </c>
      <c r="C113" s="520"/>
    </row>
    <row r="114" spans="1:3" s="508" customFormat="1" ht="15" customHeight="1" thickBot="1" x14ac:dyDescent="0.25">
      <c r="A114" s="559" t="s">
        <v>457</v>
      </c>
      <c r="B114" s="560" t="s">
        <v>459</v>
      </c>
      <c r="C114" s="561"/>
    </row>
    <row r="115" spans="1:3" s="508" customFormat="1" ht="15" customHeight="1" thickBot="1" x14ac:dyDescent="0.25">
      <c r="A115" s="562" t="s">
        <v>19</v>
      </c>
      <c r="B115" s="563" t="s">
        <v>606</v>
      </c>
      <c r="C115" s="564">
        <f>C116+C118+C120</f>
        <v>8689335</v>
      </c>
    </row>
    <row r="116" spans="1:3" s="508" customFormat="1" ht="15" customHeight="1" x14ac:dyDescent="0.2">
      <c r="A116" s="515" t="s">
        <v>105</v>
      </c>
      <c r="B116" s="552" t="s">
        <v>227</v>
      </c>
      <c r="C116" s="517">
        <f>'1.1.sz.mell.'!C117</f>
        <v>149606</v>
      </c>
    </row>
    <row r="117" spans="1:3" s="508" customFormat="1" ht="15" customHeight="1" x14ac:dyDescent="0.2">
      <c r="A117" s="515" t="s">
        <v>106</v>
      </c>
      <c r="B117" s="565" t="s">
        <v>372</v>
      </c>
      <c r="C117" s="517"/>
    </row>
    <row r="118" spans="1:3" s="508" customFormat="1" ht="15" customHeight="1" x14ac:dyDescent="0.2">
      <c r="A118" s="515" t="s">
        <v>107</v>
      </c>
      <c r="B118" s="565" t="s">
        <v>189</v>
      </c>
      <c r="C118" s="520">
        <f>'1.1.sz.mell.'!C119</f>
        <v>3540408</v>
      </c>
    </row>
    <row r="119" spans="1:3" s="508" customFormat="1" ht="15" customHeight="1" x14ac:dyDescent="0.2">
      <c r="A119" s="515" t="s">
        <v>108</v>
      </c>
      <c r="B119" s="565" t="s">
        <v>373</v>
      </c>
      <c r="C119" s="520">
        <f>'1.1.sz.mell.'!C120</f>
        <v>0</v>
      </c>
    </row>
    <row r="120" spans="1:3" s="508" customFormat="1" ht="15" customHeight="1" x14ac:dyDescent="0.2">
      <c r="A120" s="515" t="s">
        <v>109</v>
      </c>
      <c r="B120" s="523" t="s">
        <v>230</v>
      </c>
      <c r="C120" s="520">
        <f>'1.1.sz.mell.'!C121</f>
        <v>4999321</v>
      </c>
    </row>
    <row r="121" spans="1:3" s="508" customFormat="1" ht="15" customHeight="1" x14ac:dyDescent="0.2">
      <c r="A121" s="515" t="s">
        <v>118</v>
      </c>
      <c r="B121" s="521" t="s">
        <v>438</v>
      </c>
      <c r="C121" s="566"/>
    </row>
    <row r="122" spans="1:3" s="508" customFormat="1" ht="15" customHeight="1" x14ac:dyDescent="0.2">
      <c r="A122" s="515" t="s">
        <v>120</v>
      </c>
      <c r="B122" s="567" t="s">
        <v>378</v>
      </c>
      <c r="C122" s="566"/>
    </row>
    <row r="123" spans="1:3" s="508" customFormat="1" ht="15" customHeight="1" x14ac:dyDescent="0.2">
      <c r="A123" s="515" t="s">
        <v>190</v>
      </c>
      <c r="B123" s="557" t="s">
        <v>361</v>
      </c>
      <c r="C123" s="566"/>
    </row>
    <row r="124" spans="1:3" s="508" customFormat="1" ht="15" customHeight="1" x14ac:dyDescent="0.2">
      <c r="A124" s="515" t="s">
        <v>191</v>
      </c>
      <c r="B124" s="557" t="s">
        <v>377</v>
      </c>
      <c r="C124" s="566"/>
    </row>
    <row r="125" spans="1:3" s="508" customFormat="1" ht="15" customHeight="1" x14ac:dyDescent="0.2">
      <c r="A125" s="515" t="s">
        <v>192</v>
      </c>
      <c r="B125" s="557" t="s">
        <v>376</v>
      </c>
      <c r="C125" s="566"/>
    </row>
    <row r="126" spans="1:3" s="508" customFormat="1" ht="15" customHeight="1" x14ac:dyDescent="0.2">
      <c r="A126" s="515" t="s">
        <v>369</v>
      </c>
      <c r="B126" s="557" t="s">
        <v>364</v>
      </c>
      <c r="C126" s="566"/>
    </row>
    <row r="127" spans="1:3" s="508" customFormat="1" ht="15" customHeight="1" x14ac:dyDescent="0.2">
      <c r="A127" s="515" t="s">
        <v>370</v>
      </c>
      <c r="B127" s="557" t="s">
        <v>375</v>
      </c>
      <c r="C127" s="566"/>
    </row>
    <row r="128" spans="1:3" s="508" customFormat="1" ht="15" customHeight="1" thickBot="1" x14ac:dyDescent="0.25">
      <c r="A128" s="558" t="s">
        <v>371</v>
      </c>
      <c r="B128" s="557" t="s">
        <v>374</v>
      </c>
      <c r="C128" s="568"/>
    </row>
    <row r="129" spans="1:3" s="508" customFormat="1" ht="15" customHeight="1" thickBot="1" x14ac:dyDescent="0.25">
      <c r="A129" s="512" t="s">
        <v>20</v>
      </c>
      <c r="B129" s="569" t="s">
        <v>460</v>
      </c>
      <c r="C129" s="514">
        <f>+C94+C115</f>
        <v>333836768</v>
      </c>
    </row>
    <row r="130" spans="1:3" s="508" customFormat="1" ht="15" customHeight="1" thickBot="1" x14ac:dyDescent="0.25">
      <c r="A130" s="512" t="s">
        <v>21</v>
      </c>
      <c r="B130" s="569" t="s">
        <v>461</v>
      </c>
      <c r="C130" s="514">
        <f>+C131+C132+C133</f>
        <v>0</v>
      </c>
    </row>
    <row r="131" spans="1:3" s="508" customFormat="1" ht="15" customHeight="1" x14ac:dyDescent="0.2">
      <c r="A131" s="515" t="s">
        <v>269</v>
      </c>
      <c r="B131" s="565" t="s">
        <v>468</v>
      </c>
      <c r="C131" s="566"/>
    </row>
    <row r="132" spans="1:3" s="508" customFormat="1" ht="15" customHeight="1" x14ac:dyDescent="0.2">
      <c r="A132" s="515" t="s">
        <v>272</v>
      </c>
      <c r="B132" s="565" t="s">
        <v>469</v>
      </c>
      <c r="C132" s="566"/>
    </row>
    <row r="133" spans="1:3" s="508" customFormat="1" ht="15" customHeight="1" thickBot="1" x14ac:dyDescent="0.25">
      <c r="A133" s="558" t="s">
        <v>273</v>
      </c>
      <c r="B133" s="565" t="s">
        <v>470</v>
      </c>
      <c r="C133" s="566"/>
    </row>
    <row r="134" spans="1:3" s="508" customFormat="1" ht="15" customHeight="1" thickBot="1" x14ac:dyDescent="0.25">
      <c r="A134" s="512" t="s">
        <v>22</v>
      </c>
      <c r="B134" s="569" t="s">
        <v>462</v>
      </c>
      <c r="C134" s="514">
        <f>SUM(C135:C140)</f>
        <v>0</v>
      </c>
    </row>
    <row r="135" spans="1:3" s="508" customFormat="1" ht="15" customHeight="1" x14ac:dyDescent="0.2">
      <c r="A135" s="515" t="s">
        <v>92</v>
      </c>
      <c r="B135" s="570" t="s">
        <v>471</v>
      </c>
      <c r="C135" s="566"/>
    </row>
    <row r="136" spans="1:3" s="508" customFormat="1" ht="15" customHeight="1" x14ac:dyDescent="0.2">
      <c r="A136" s="515" t="s">
        <v>93</v>
      </c>
      <c r="B136" s="570" t="s">
        <v>463</v>
      </c>
      <c r="C136" s="566"/>
    </row>
    <row r="137" spans="1:3" s="508" customFormat="1" ht="15" customHeight="1" x14ac:dyDescent="0.2">
      <c r="A137" s="515" t="s">
        <v>94</v>
      </c>
      <c r="B137" s="570" t="s">
        <v>464</v>
      </c>
      <c r="C137" s="566"/>
    </row>
    <row r="138" spans="1:3" s="508" customFormat="1" ht="15" customHeight="1" x14ac:dyDescent="0.2">
      <c r="A138" s="515" t="s">
        <v>177</v>
      </c>
      <c r="B138" s="570" t="s">
        <v>465</v>
      </c>
      <c r="C138" s="566"/>
    </row>
    <row r="139" spans="1:3" s="508" customFormat="1" ht="15" customHeight="1" x14ac:dyDescent="0.2">
      <c r="A139" s="515" t="s">
        <v>178</v>
      </c>
      <c r="B139" s="570" t="s">
        <v>466</v>
      </c>
      <c r="C139" s="566"/>
    </row>
    <row r="140" spans="1:3" s="508" customFormat="1" ht="15" customHeight="1" thickBot="1" x14ac:dyDescent="0.25">
      <c r="A140" s="558" t="s">
        <v>179</v>
      </c>
      <c r="B140" s="570" t="s">
        <v>467</v>
      </c>
      <c r="C140" s="566"/>
    </row>
    <row r="141" spans="1:3" s="508" customFormat="1" ht="15" customHeight="1" thickBot="1" x14ac:dyDescent="0.25">
      <c r="A141" s="512" t="s">
        <v>23</v>
      </c>
      <c r="B141" s="569" t="s">
        <v>475</v>
      </c>
      <c r="C141" s="527">
        <f>SUM(C142:C146)</f>
        <v>0</v>
      </c>
    </row>
    <row r="142" spans="1:3" s="508" customFormat="1" ht="15" customHeight="1" x14ac:dyDescent="0.2">
      <c r="A142" s="515" t="s">
        <v>95</v>
      </c>
      <c r="B142" s="570" t="s">
        <v>379</v>
      </c>
      <c r="C142" s="566"/>
    </row>
    <row r="143" spans="1:3" s="508" customFormat="1" ht="15" customHeight="1" x14ac:dyDescent="0.2">
      <c r="A143" s="515" t="s">
        <v>96</v>
      </c>
      <c r="B143" s="570" t="s">
        <v>380</v>
      </c>
      <c r="C143" s="566"/>
    </row>
    <row r="144" spans="1:3" s="508" customFormat="1" ht="15" customHeight="1" x14ac:dyDescent="0.2">
      <c r="A144" s="515" t="s">
        <v>293</v>
      </c>
      <c r="B144" s="570" t="s">
        <v>568</v>
      </c>
      <c r="C144" s="566">
        <f>'1.1.sz.mell.'!C145</f>
        <v>0</v>
      </c>
    </row>
    <row r="145" spans="1:8" s="508" customFormat="1" ht="15" customHeight="1" x14ac:dyDescent="0.2">
      <c r="A145" s="515" t="s">
        <v>294</v>
      </c>
      <c r="B145" s="570" t="s">
        <v>476</v>
      </c>
      <c r="C145" s="566"/>
    </row>
    <row r="146" spans="1:8" s="508" customFormat="1" ht="15" customHeight="1" thickBot="1" x14ac:dyDescent="0.25">
      <c r="A146" s="558" t="s">
        <v>295</v>
      </c>
      <c r="B146" s="571" t="s">
        <v>399</v>
      </c>
      <c r="C146" s="566"/>
    </row>
    <row r="147" spans="1:8" s="508" customFormat="1" ht="15" customHeight="1" thickBot="1" x14ac:dyDescent="0.25">
      <c r="A147" s="512" t="s">
        <v>24</v>
      </c>
      <c r="B147" s="569" t="s">
        <v>477</v>
      </c>
      <c r="C147" s="572">
        <f>SUM(C148:C152)</f>
        <v>0</v>
      </c>
    </row>
    <row r="148" spans="1:8" s="508" customFormat="1" ht="15" customHeight="1" x14ac:dyDescent="0.2">
      <c r="A148" s="515" t="s">
        <v>97</v>
      </c>
      <c r="B148" s="570" t="s">
        <v>472</v>
      </c>
      <c r="C148" s="566"/>
    </row>
    <row r="149" spans="1:8" s="508" customFormat="1" ht="15" customHeight="1" x14ac:dyDescent="0.2">
      <c r="A149" s="515" t="s">
        <v>98</v>
      </c>
      <c r="B149" s="570" t="s">
        <v>479</v>
      </c>
      <c r="C149" s="566"/>
    </row>
    <row r="150" spans="1:8" s="508" customFormat="1" ht="15" customHeight="1" x14ac:dyDescent="0.2">
      <c r="A150" s="515" t="s">
        <v>305</v>
      </c>
      <c r="B150" s="570" t="s">
        <v>474</v>
      </c>
      <c r="C150" s="566"/>
    </row>
    <row r="151" spans="1:8" s="508" customFormat="1" ht="15" customHeight="1" x14ac:dyDescent="0.2">
      <c r="A151" s="515" t="s">
        <v>306</v>
      </c>
      <c r="B151" s="570" t="s">
        <v>480</v>
      </c>
      <c r="C151" s="566"/>
    </row>
    <row r="152" spans="1:8" s="508" customFormat="1" ht="15" customHeight="1" thickBot="1" x14ac:dyDescent="0.25">
      <c r="A152" s="515" t="s">
        <v>478</v>
      </c>
      <c r="B152" s="570" t="s">
        <v>481</v>
      </c>
      <c r="C152" s="566"/>
    </row>
    <row r="153" spans="1:8" s="508" customFormat="1" ht="15" customHeight="1" thickBot="1" x14ac:dyDescent="0.25">
      <c r="A153" s="512" t="s">
        <v>25</v>
      </c>
      <c r="B153" s="569" t="s">
        <v>482</v>
      </c>
      <c r="C153" s="573"/>
    </row>
    <row r="154" spans="1:8" s="508" customFormat="1" ht="15" customHeight="1" thickBot="1" x14ac:dyDescent="0.25">
      <c r="A154" s="512" t="s">
        <v>26</v>
      </c>
      <c r="B154" s="569" t="s">
        <v>483</v>
      </c>
      <c r="C154" s="573"/>
    </row>
    <row r="155" spans="1:8" s="508" customFormat="1" ht="15" customHeight="1" thickBot="1" x14ac:dyDescent="0.25">
      <c r="A155" s="512" t="s">
        <v>27</v>
      </c>
      <c r="B155" s="569" t="s">
        <v>485</v>
      </c>
      <c r="C155" s="574">
        <f>+C130+C134+C141+C147+C153+C154</f>
        <v>0</v>
      </c>
      <c r="E155" s="575"/>
      <c r="F155" s="576"/>
      <c r="G155" s="576"/>
      <c r="H155" s="576"/>
    </row>
    <row r="156" spans="1:8" s="1" customFormat="1" ht="15" customHeight="1" thickBot="1" x14ac:dyDescent="0.25">
      <c r="A156" s="577" t="s">
        <v>28</v>
      </c>
      <c r="B156" s="578" t="s">
        <v>484</v>
      </c>
      <c r="C156" s="574">
        <f>+C129+C155</f>
        <v>333836768</v>
      </c>
    </row>
    <row r="157" spans="1:8" s="1" customFormat="1" ht="15" customHeight="1" x14ac:dyDescent="0.2">
      <c r="A157" s="767"/>
      <c r="B157" s="767"/>
      <c r="C157" s="768"/>
    </row>
    <row r="158" spans="1:8" s="1" customFormat="1" ht="15" customHeight="1" x14ac:dyDescent="0.2">
      <c r="A158" s="767"/>
      <c r="B158" s="767"/>
      <c r="C158" s="768"/>
    </row>
    <row r="159" spans="1:8" s="1" customFormat="1" ht="15" customHeight="1" x14ac:dyDescent="0.2">
      <c r="A159" s="767"/>
      <c r="B159" s="767"/>
      <c r="C159" s="768"/>
    </row>
    <row r="160" spans="1:8" s="1" customFormat="1" ht="15" customHeight="1" x14ac:dyDescent="0.2">
      <c r="A160" s="767"/>
      <c r="B160" s="767"/>
      <c r="C160" s="768"/>
    </row>
    <row r="161" spans="1:3" s="508" customFormat="1" ht="21" customHeight="1" x14ac:dyDescent="0.2">
      <c r="A161" s="689"/>
      <c r="B161" s="689"/>
      <c r="C161" s="690"/>
    </row>
    <row r="162" spans="1:3" s="508" customFormat="1" ht="24.75" customHeight="1" x14ac:dyDescent="0.2">
      <c r="A162" s="777" t="s">
        <v>381</v>
      </c>
      <c r="B162" s="777"/>
      <c r="C162" s="777"/>
    </row>
    <row r="163" spans="1:3" s="508" customFormat="1" ht="15" customHeight="1" thickBot="1" x14ac:dyDescent="0.25">
      <c r="A163" s="772" t="s">
        <v>156</v>
      </c>
      <c r="B163" s="772"/>
      <c r="C163" s="298" t="s">
        <v>631</v>
      </c>
    </row>
    <row r="164" spans="1:3" s="508" customFormat="1" ht="33" customHeight="1" thickBot="1" x14ac:dyDescent="0.25">
      <c r="A164" s="512">
        <v>1</v>
      </c>
      <c r="B164" s="580" t="s">
        <v>486</v>
      </c>
      <c r="C164" s="514">
        <f>+C62-C129</f>
        <v>-32496710</v>
      </c>
    </row>
    <row r="165" spans="1:3" s="508" customFormat="1" ht="38.25" customHeight="1" thickBot="1" x14ac:dyDescent="0.25">
      <c r="A165" s="512" t="s">
        <v>19</v>
      </c>
      <c r="B165" s="580" t="s">
        <v>492</v>
      </c>
      <c r="C165" s="514">
        <f>C72-C155</f>
        <v>32496710</v>
      </c>
    </row>
  </sheetData>
  <mergeCells count="6">
    <mergeCell ref="A163:B163"/>
    <mergeCell ref="A1:C1"/>
    <mergeCell ref="A2:B2"/>
    <mergeCell ref="A90:C90"/>
    <mergeCell ref="A91:B91"/>
    <mergeCell ref="A162:C162"/>
  </mergeCells>
  <phoneticPr fontId="30" type="noConversion"/>
  <printOptions horizontalCentered="1"/>
  <pageMargins left="0.23622047244094491" right="0.23622047244094491" top="1.0629921259842521" bottom="0.74803149606299213" header="0.31496062992125984" footer="0.31496062992125984"/>
  <pageSetup paperSize="9" scale="83" fitToHeight="2" orientation="portrait" r:id="rId1"/>
  <headerFooter alignWithMargins="0">
    <oddHeader>&amp;C&amp;"Times New Roman CE,Félkövér"&amp;12
Hencida Község Önkormányzata
2021
. ÉVI KÖLTSÉGVETÉS
KÖTELEZŐ FELADATAINAK MÉRLEGE &amp;R&amp;"Times New Roman CE,Félkövér dőlt"&amp;11 1.2. melléklet a ............. (...........) önkormányzati rendelethez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I160"/>
  <sheetViews>
    <sheetView zoomScale="130" zoomScaleNormal="130" zoomScaleSheetLayoutView="100" workbookViewId="0">
      <selection activeCell="H29" sqref="H29"/>
    </sheetView>
  </sheetViews>
  <sheetFormatPr defaultRowHeight="15.75" x14ac:dyDescent="0.25"/>
  <cols>
    <col min="1" max="1" width="9.5" style="39" customWidth="1"/>
    <col min="2" max="2" width="91.6640625" style="39" customWidth="1"/>
    <col min="3" max="3" width="21.6640625" style="367" customWidth="1"/>
    <col min="4" max="4" width="9" style="39" customWidth="1"/>
    <col min="5" max="16384" width="9.33203125" style="39"/>
  </cols>
  <sheetData>
    <row r="1" spans="1:3" ht="15.95" customHeight="1" x14ac:dyDescent="0.25">
      <c r="A1" s="779" t="s">
        <v>15</v>
      </c>
      <c r="B1" s="779"/>
      <c r="C1" s="779"/>
    </row>
    <row r="2" spans="1:3" ht="15.95" customHeight="1" thickBot="1" x14ac:dyDescent="0.3">
      <c r="A2" s="775" t="s">
        <v>154</v>
      </c>
      <c r="B2" s="775"/>
      <c r="C2" s="298" t="s">
        <v>228</v>
      </c>
    </row>
    <row r="3" spans="1:3" ht="38.1" customHeight="1" thickBot="1" x14ac:dyDescent="0.3">
      <c r="A3" s="23" t="s">
        <v>70</v>
      </c>
      <c r="B3" s="24" t="s">
        <v>17</v>
      </c>
      <c r="C3" s="40" t="str">
        <f>+CONCATENATE(LEFT(ÖSSZEFÜGGÉSEK!A5,4),". évi előirányzat")</f>
        <v>2021. évi előirányzat</v>
      </c>
    </row>
    <row r="4" spans="1:3" s="392" customFormat="1" ht="12" customHeight="1" thickBot="1" x14ac:dyDescent="0.25">
      <c r="A4" s="387" t="s">
        <v>505</v>
      </c>
      <c r="B4" s="388" t="s">
        <v>506</v>
      </c>
      <c r="C4" s="389" t="s">
        <v>507</v>
      </c>
    </row>
    <row r="5" spans="1:3" s="1" customFormat="1" ht="12" customHeight="1" thickBot="1" x14ac:dyDescent="0.25">
      <c r="A5" s="20" t="s">
        <v>18</v>
      </c>
      <c r="B5" s="21" t="s">
        <v>253</v>
      </c>
      <c r="C5" s="288">
        <f>+C6+C7+C8+C9+C10+C11</f>
        <v>0</v>
      </c>
    </row>
    <row r="6" spans="1:3" s="1" customFormat="1" ht="12" customHeight="1" x14ac:dyDescent="0.2">
      <c r="A6" s="15" t="s">
        <v>99</v>
      </c>
      <c r="B6" s="393" t="s">
        <v>254</v>
      </c>
      <c r="C6" s="291"/>
    </row>
    <row r="7" spans="1:3" s="1" customFormat="1" ht="12" customHeight="1" x14ac:dyDescent="0.2">
      <c r="A7" s="14" t="s">
        <v>100</v>
      </c>
      <c r="B7" s="394" t="s">
        <v>255</v>
      </c>
      <c r="C7" s="290"/>
    </row>
    <row r="8" spans="1:3" s="1" customFormat="1" ht="12" customHeight="1" x14ac:dyDescent="0.2">
      <c r="A8" s="14" t="s">
        <v>101</v>
      </c>
      <c r="B8" s="394" t="s">
        <v>256</v>
      </c>
      <c r="C8" s="290"/>
    </row>
    <row r="9" spans="1:3" s="1" customFormat="1" ht="12" customHeight="1" x14ac:dyDescent="0.2">
      <c r="A9" s="14" t="s">
        <v>102</v>
      </c>
      <c r="B9" s="394" t="s">
        <v>257</v>
      </c>
      <c r="C9" s="290"/>
    </row>
    <row r="10" spans="1:3" s="1" customFormat="1" ht="12" customHeight="1" x14ac:dyDescent="0.2">
      <c r="A10" s="14" t="s">
        <v>150</v>
      </c>
      <c r="B10" s="284" t="s">
        <v>441</v>
      </c>
      <c r="C10" s="290"/>
    </row>
    <row r="11" spans="1:3" s="1" customFormat="1" ht="12" customHeight="1" thickBot="1" x14ac:dyDescent="0.25">
      <c r="A11" s="16" t="s">
        <v>103</v>
      </c>
      <c r="B11" s="285" t="s">
        <v>442</v>
      </c>
      <c r="C11" s="290"/>
    </row>
    <row r="12" spans="1:3" s="1" customFormat="1" ht="12" customHeight="1" thickBot="1" x14ac:dyDescent="0.25">
      <c r="A12" s="20" t="s">
        <v>19</v>
      </c>
      <c r="B12" s="283" t="s">
        <v>258</v>
      </c>
      <c r="C12" s="288">
        <f>+C13+C14+C15+C16+C17</f>
        <v>0</v>
      </c>
    </row>
    <row r="13" spans="1:3" s="1" customFormat="1" ht="12" customHeight="1" x14ac:dyDescent="0.2">
      <c r="A13" s="15" t="s">
        <v>105</v>
      </c>
      <c r="B13" s="393" t="s">
        <v>259</v>
      </c>
      <c r="C13" s="291"/>
    </row>
    <row r="14" spans="1:3" s="1" customFormat="1" ht="12" customHeight="1" x14ac:dyDescent="0.2">
      <c r="A14" s="14" t="s">
        <v>106</v>
      </c>
      <c r="B14" s="394" t="s">
        <v>260</v>
      </c>
      <c r="C14" s="290"/>
    </row>
    <row r="15" spans="1:3" s="1" customFormat="1" ht="12" customHeight="1" x14ac:dyDescent="0.2">
      <c r="A15" s="14" t="s">
        <v>107</v>
      </c>
      <c r="B15" s="394" t="s">
        <v>432</v>
      </c>
      <c r="C15" s="290"/>
    </row>
    <row r="16" spans="1:3" s="1" customFormat="1" ht="12" customHeight="1" x14ac:dyDescent="0.2">
      <c r="A16" s="14" t="s">
        <v>108</v>
      </c>
      <c r="B16" s="394" t="s">
        <v>433</v>
      </c>
      <c r="C16" s="290"/>
    </row>
    <row r="17" spans="1:3" s="1" customFormat="1" ht="12" customHeight="1" x14ac:dyDescent="0.2">
      <c r="A17" s="14" t="s">
        <v>109</v>
      </c>
      <c r="B17" s="394" t="s">
        <v>261</v>
      </c>
      <c r="C17" s="290"/>
    </row>
    <row r="18" spans="1:3" s="1" customFormat="1" ht="12" customHeight="1" thickBot="1" x14ac:dyDescent="0.25">
      <c r="A18" s="16" t="s">
        <v>118</v>
      </c>
      <c r="B18" s="285" t="s">
        <v>262</v>
      </c>
      <c r="C18" s="292"/>
    </row>
    <row r="19" spans="1:3" s="1" customFormat="1" ht="12" customHeight="1" thickBot="1" x14ac:dyDescent="0.25">
      <c r="A19" s="20" t="s">
        <v>20</v>
      </c>
      <c r="B19" s="21" t="s">
        <v>263</v>
      </c>
      <c r="C19" s="288">
        <f>+C20+C21+C22+C23+C24</f>
        <v>0</v>
      </c>
    </row>
    <row r="20" spans="1:3" s="1" customFormat="1" ht="12" customHeight="1" x14ac:dyDescent="0.2">
      <c r="A20" s="15" t="s">
        <v>88</v>
      </c>
      <c r="B20" s="393" t="s">
        <v>264</v>
      </c>
      <c r="C20" s="291"/>
    </row>
    <row r="21" spans="1:3" s="1" customFormat="1" ht="12" customHeight="1" x14ac:dyDescent="0.2">
      <c r="A21" s="14" t="s">
        <v>89</v>
      </c>
      <c r="B21" s="394" t="s">
        <v>265</v>
      </c>
      <c r="C21" s="290"/>
    </row>
    <row r="22" spans="1:3" s="1" customFormat="1" ht="12" customHeight="1" x14ac:dyDescent="0.2">
      <c r="A22" s="14" t="s">
        <v>90</v>
      </c>
      <c r="B22" s="394" t="s">
        <v>434</v>
      </c>
      <c r="C22" s="290"/>
    </row>
    <row r="23" spans="1:3" s="1" customFormat="1" ht="12" customHeight="1" x14ac:dyDescent="0.2">
      <c r="A23" s="14" t="s">
        <v>91</v>
      </c>
      <c r="B23" s="394" t="s">
        <v>435</v>
      </c>
      <c r="C23" s="290"/>
    </row>
    <row r="24" spans="1:3" s="1" customFormat="1" ht="12" customHeight="1" x14ac:dyDescent="0.2">
      <c r="A24" s="14" t="s">
        <v>173</v>
      </c>
      <c r="B24" s="394" t="s">
        <v>266</v>
      </c>
      <c r="C24" s="290"/>
    </row>
    <row r="25" spans="1:3" s="1" customFormat="1" ht="12" customHeight="1" thickBot="1" x14ac:dyDescent="0.25">
      <c r="A25" s="16" t="s">
        <v>174</v>
      </c>
      <c r="B25" s="395" t="s">
        <v>267</v>
      </c>
      <c r="C25" s="292"/>
    </row>
    <row r="26" spans="1:3" s="1" customFormat="1" ht="12" customHeight="1" thickBot="1" x14ac:dyDescent="0.25">
      <c r="A26" s="20" t="s">
        <v>175</v>
      </c>
      <c r="B26" s="21" t="s">
        <v>268</v>
      </c>
      <c r="C26" s="294">
        <f>+C27+C31+C32+C33</f>
        <v>0</v>
      </c>
    </row>
    <row r="27" spans="1:3" s="1" customFormat="1" ht="12" customHeight="1" x14ac:dyDescent="0.2">
      <c r="A27" s="15" t="s">
        <v>269</v>
      </c>
      <c r="B27" s="393" t="s">
        <v>448</v>
      </c>
      <c r="C27" s="390">
        <f>+C28+C29+C30</f>
        <v>0</v>
      </c>
    </row>
    <row r="28" spans="1:3" s="1" customFormat="1" ht="12" customHeight="1" x14ac:dyDescent="0.2">
      <c r="A28" s="14" t="s">
        <v>270</v>
      </c>
      <c r="B28" s="394" t="s">
        <v>275</v>
      </c>
      <c r="C28" s="290"/>
    </row>
    <row r="29" spans="1:3" s="1" customFormat="1" ht="12" customHeight="1" x14ac:dyDescent="0.2">
      <c r="A29" s="14" t="s">
        <v>271</v>
      </c>
      <c r="B29" s="394" t="s">
        <v>276</v>
      </c>
      <c r="C29" s="290"/>
    </row>
    <row r="30" spans="1:3" s="1" customFormat="1" ht="12" customHeight="1" x14ac:dyDescent="0.2">
      <c r="A30" s="14" t="s">
        <v>446</v>
      </c>
      <c r="B30" s="459" t="s">
        <v>447</v>
      </c>
      <c r="C30" s="290"/>
    </row>
    <row r="31" spans="1:3" s="1" customFormat="1" ht="12" customHeight="1" x14ac:dyDescent="0.2">
      <c r="A31" s="14" t="s">
        <v>272</v>
      </c>
      <c r="B31" s="394" t="s">
        <v>277</v>
      </c>
      <c r="C31" s="290"/>
    </row>
    <row r="32" spans="1:3" s="1" customFormat="1" ht="12" customHeight="1" x14ac:dyDescent="0.2">
      <c r="A32" s="14" t="s">
        <v>273</v>
      </c>
      <c r="B32" s="394" t="s">
        <v>278</v>
      </c>
      <c r="C32" s="290"/>
    </row>
    <row r="33" spans="1:3" s="1" customFormat="1" ht="12" customHeight="1" thickBot="1" x14ac:dyDescent="0.25">
      <c r="A33" s="16" t="s">
        <v>274</v>
      </c>
      <c r="B33" s="395" t="s">
        <v>279</v>
      </c>
      <c r="C33" s="292"/>
    </row>
    <row r="34" spans="1:3" s="1" customFormat="1" ht="12" customHeight="1" thickBot="1" x14ac:dyDescent="0.25">
      <c r="A34" s="20" t="s">
        <v>22</v>
      </c>
      <c r="B34" s="21" t="s">
        <v>443</v>
      </c>
      <c r="C34" s="288">
        <f>SUM(C35:C45)</f>
        <v>0</v>
      </c>
    </row>
    <row r="35" spans="1:3" s="1" customFormat="1" ht="12" customHeight="1" x14ac:dyDescent="0.2">
      <c r="A35" s="15" t="s">
        <v>92</v>
      </c>
      <c r="B35" s="393" t="s">
        <v>282</v>
      </c>
      <c r="C35" s="291"/>
    </row>
    <row r="36" spans="1:3" s="1" customFormat="1" ht="12" customHeight="1" x14ac:dyDescent="0.2">
      <c r="A36" s="14" t="s">
        <v>93</v>
      </c>
      <c r="B36" s="394" t="s">
        <v>283</v>
      </c>
      <c r="C36" s="290"/>
    </row>
    <row r="37" spans="1:3" s="1" customFormat="1" ht="12" customHeight="1" x14ac:dyDescent="0.2">
      <c r="A37" s="14" t="s">
        <v>94</v>
      </c>
      <c r="B37" s="394" t="s">
        <v>284</v>
      </c>
      <c r="C37" s="290"/>
    </row>
    <row r="38" spans="1:3" s="1" customFormat="1" ht="12" customHeight="1" x14ac:dyDescent="0.2">
      <c r="A38" s="14" t="s">
        <v>177</v>
      </c>
      <c r="B38" s="394" t="s">
        <v>285</v>
      </c>
      <c r="C38" s="290"/>
    </row>
    <row r="39" spans="1:3" s="1" customFormat="1" ht="12" customHeight="1" x14ac:dyDescent="0.2">
      <c r="A39" s="14" t="s">
        <v>178</v>
      </c>
      <c r="B39" s="394" t="s">
        <v>286</v>
      </c>
      <c r="C39" s="290"/>
    </row>
    <row r="40" spans="1:3" s="1" customFormat="1" ht="12" customHeight="1" x14ac:dyDescent="0.2">
      <c r="A40" s="14" t="s">
        <v>179</v>
      </c>
      <c r="B40" s="394" t="s">
        <v>287</v>
      </c>
      <c r="C40" s="290"/>
    </row>
    <row r="41" spans="1:3" s="1" customFormat="1" ht="12" customHeight="1" x14ac:dyDescent="0.2">
      <c r="A41" s="14" t="s">
        <v>180</v>
      </c>
      <c r="B41" s="394" t="s">
        <v>288</v>
      </c>
      <c r="C41" s="290"/>
    </row>
    <row r="42" spans="1:3" s="1" customFormat="1" ht="12" customHeight="1" x14ac:dyDescent="0.2">
      <c r="A42" s="14" t="s">
        <v>181</v>
      </c>
      <c r="B42" s="394" t="s">
        <v>289</v>
      </c>
      <c r="C42" s="290"/>
    </row>
    <row r="43" spans="1:3" s="1" customFormat="1" ht="12" customHeight="1" x14ac:dyDescent="0.2">
      <c r="A43" s="14" t="s">
        <v>280</v>
      </c>
      <c r="B43" s="394" t="s">
        <v>290</v>
      </c>
      <c r="C43" s="293"/>
    </row>
    <row r="44" spans="1:3" s="1" customFormat="1" ht="12" customHeight="1" x14ac:dyDescent="0.2">
      <c r="A44" s="16" t="s">
        <v>281</v>
      </c>
      <c r="B44" s="395" t="s">
        <v>445</v>
      </c>
      <c r="C44" s="382"/>
    </row>
    <row r="45" spans="1:3" s="1" customFormat="1" ht="12" customHeight="1" thickBot="1" x14ac:dyDescent="0.25">
      <c r="A45" s="16" t="s">
        <v>444</v>
      </c>
      <c r="B45" s="285" t="s">
        <v>291</v>
      </c>
      <c r="C45" s="382"/>
    </row>
    <row r="46" spans="1:3" s="1" customFormat="1" ht="12" customHeight="1" thickBot="1" x14ac:dyDescent="0.25">
      <c r="A46" s="20" t="s">
        <v>23</v>
      </c>
      <c r="B46" s="21" t="s">
        <v>292</v>
      </c>
      <c r="C46" s="288">
        <f>SUM(C47:C51)</f>
        <v>0</v>
      </c>
    </row>
    <row r="47" spans="1:3" s="1" customFormat="1" ht="12" customHeight="1" x14ac:dyDescent="0.2">
      <c r="A47" s="15" t="s">
        <v>95</v>
      </c>
      <c r="B47" s="393" t="s">
        <v>296</v>
      </c>
      <c r="C47" s="433"/>
    </row>
    <row r="48" spans="1:3" s="1" customFormat="1" ht="12" customHeight="1" x14ac:dyDescent="0.2">
      <c r="A48" s="14" t="s">
        <v>96</v>
      </c>
      <c r="B48" s="394" t="s">
        <v>297</v>
      </c>
      <c r="C48" s="293"/>
    </row>
    <row r="49" spans="1:3" s="1" customFormat="1" ht="12" customHeight="1" x14ac:dyDescent="0.2">
      <c r="A49" s="14" t="s">
        <v>293</v>
      </c>
      <c r="B49" s="394" t="s">
        <v>298</v>
      </c>
      <c r="C49" s="293"/>
    </row>
    <row r="50" spans="1:3" s="1" customFormat="1" ht="12" customHeight="1" x14ac:dyDescent="0.2">
      <c r="A50" s="14" t="s">
        <v>294</v>
      </c>
      <c r="B50" s="394" t="s">
        <v>299</v>
      </c>
      <c r="C50" s="293"/>
    </row>
    <row r="51" spans="1:3" s="1" customFormat="1" ht="12" customHeight="1" thickBot="1" x14ac:dyDescent="0.25">
      <c r="A51" s="16" t="s">
        <v>295</v>
      </c>
      <c r="B51" s="285" t="s">
        <v>300</v>
      </c>
      <c r="C51" s="382"/>
    </row>
    <row r="52" spans="1:3" s="1" customFormat="1" ht="12" customHeight="1" thickBot="1" x14ac:dyDescent="0.25">
      <c r="A52" s="20" t="s">
        <v>182</v>
      </c>
      <c r="B52" s="21" t="s">
        <v>301</v>
      </c>
      <c r="C52" s="288">
        <f>SUM(C53:C55)</f>
        <v>0</v>
      </c>
    </row>
    <row r="53" spans="1:3" s="1" customFormat="1" ht="12" customHeight="1" x14ac:dyDescent="0.2">
      <c r="A53" s="15" t="s">
        <v>97</v>
      </c>
      <c r="B53" s="393" t="s">
        <v>302</v>
      </c>
      <c r="C53" s="291"/>
    </row>
    <row r="54" spans="1:3" s="1" customFormat="1" ht="12" customHeight="1" x14ac:dyDescent="0.2">
      <c r="A54" s="14" t="s">
        <v>98</v>
      </c>
      <c r="B54" s="394" t="s">
        <v>436</v>
      </c>
      <c r="C54" s="290"/>
    </row>
    <row r="55" spans="1:3" s="1" customFormat="1" ht="12" customHeight="1" x14ac:dyDescent="0.2">
      <c r="A55" s="14" t="s">
        <v>305</v>
      </c>
      <c r="B55" s="394" t="s">
        <v>303</v>
      </c>
      <c r="C55" s="290"/>
    </row>
    <row r="56" spans="1:3" s="1" customFormat="1" ht="12" customHeight="1" thickBot="1" x14ac:dyDescent="0.25">
      <c r="A56" s="16" t="s">
        <v>306</v>
      </c>
      <c r="B56" s="285" t="s">
        <v>304</v>
      </c>
      <c r="C56" s="292"/>
    </row>
    <row r="57" spans="1:3" s="1" customFormat="1" ht="12" customHeight="1" thickBot="1" x14ac:dyDescent="0.25">
      <c r="A57" s="20" t="s">
        <v>25</v>
      </c>
      <c r="B57" s="283" t="s">
        <v>307</v>
      </c>
      <c r="C57" s="288">
        <f>SUM(C58:C60)</f>
        <v>0</v>
      </c>
    </row>
    <row r="58" spans="1:3" s="1" customFormat="1" ht="12" customHeight="1" x14ac:dyDescent="0.2">
      <c r="A58" s="15" t="s">
        <v>183</v>
      </c>
      <c r="B58" s="393" t="s">
        <v>309</v>
      </c>
      <c r="C58" s="293"/>
    </row>
    <row r="59" spans="1:3" s="1" customFormat="1" ht="12" customHeight="1" x14ac:dyDescent="0.2">
      <c r="A59" s="14" t="s">
        <v>184</v>
      </c>
      <c r="B59" s="394" t="s">
        <v>437</v>
      </c>
      <c r="C59" s="293"/>
    </row>
    <row r="60" spans="1:3" s="1" customFormat="1" ht="12" customHeight="1" x14ac:dyDescent="0.2">
      <c r="A60" s="14" t="s">
        <v>229</v>
      </c>
      <c r="B60" s="394" t="s">
        <v>310</v>
      </c>
      <c r="C60" s="293"/>
    </row>
    <row r="61" spans="1:3" s="1" customFormat="1" ht="12" customHeight="1" thickBot="1" x14ac:dyDescent="0.25">
      <c r="A61" s="16" t="s">
        <v>308</v>
      </c>
      <c r="B61" s="285" t="s">
        <v>311</v>
      </c>
      <c r="C61" s="293"/>
    </row>
    <row r="62" spans="1:3" s="1" customFormat="1" ht="12" customHeight="1" thickBot="1" x14ac:dyDescent="0.25">
      <c r="A62" s="466" t="s">
        <v>488</v>
      </c>
      <c r="B62" s="21" t="s">
        <v>312</v>
      </c>
      <c r="C62" s="294">
        <f>+C5+C12+C19+C26+C34+C46+C52+C57</f>
        <v>0</v>
      </c>
    </row>
    <row r="63" spans="1:3" s="1" customFormat="1" ht="12" customHeight="1" thickBot="1" x14ac:dyDescent="0.25">
      <c r="A63" s="435" t="s">
        <v>313</v>
      </c>
      <c r="B63" s="283" t="s">
        <v>314</v>
      </c>
      <c r="C63" s="288">
        <f>SUM(C64:C66)</f>
        <v>0</v>
      </c>
    </row>
    <row r="64" spans="1:3" s="1" customFormat="1" ht="12" customHeight="1" x14ac:dyDescent="0.2">
      <c r="A64" s="15" t="s">
        <v>345</v>
      </c>
      <c r="B64" s="393" t="s">
        <v>315</v>
      </c>
      <c r="C64" s="293"/>
    </row>
    <row r="65" spans="1:3" s="1" customFormat="1" ht="12" customHeight="1" x14ac:dyDescent="0.2">
      <c r="A65" s="14" t="s">
        <v>354</v>
      </c>
      <c r="B65" s="394" t="s">
        <v>316</v>
      </c>
      <c r="C65" s="293"/>
    </row>
    <row r="66" spans="1:3" s="1" customFormat="1" ht="12" customHeight="1" thickBot="1" x14ac:dyDescent="0.25">
      <c r="A66" s="16" t="s">
        <v>355</v>
      </c>
      <c r="B66" s="460" t="s">
        <v>473</v>
      </c>
      <c r="C66" s="293"/>
    </row>
    <row r="67" spans="1:3" s="1" customFormat="1" ht="12" customHeight="1" thickBot="1" x14ac:dyDescent="0.25">
      <c r="A67" s="435" t="s">
        <v>318</v>
      </c>
      <c r="B67" s="283" t="s">
        <v>319</v>
      </c>
      <c r="C67" s="288">
        <f>SUM(C68:C71)</f>
        <v>0</v>
      </c>
    </row>
    <row r="68" spans="1:3" s="1" customFormat="1" ht="12" customHeight="1" x14ac:dyDescent="0.2">
      <c r="A68" s="15" t="s">
        <v>151</v>
      </c>
      <c r="B68" s="393" t="s">
        <v>320</v>
      </c>
      <c r="C68" s="293"/>
    </row>
    <row r="69" spans="1:3" s="1" customFormat="1" ht="12" customHeight="1" x14ac:dyDescent="0.2">
      <c r="A69" s="14" t="s">
        <v>152</v>
      </c>
      <c r="B69" s="394" t="s">
        <v>321</v>
      </c>
      <c r="C69" s="293"/>
    </row>
    <row r="70" spans="1:3" s="1" customFormat="1" ht="12" customHeight="1" x14ac:dyDescent="0.2">
      <c r="A70" s="14" t="s">
        <v>346</v>
      </c>
      <c r="B70" s="394" t="s">
        <v>322</v>
      </c>
      <c r="C70" s="293"/>
    </row>
    <row r="71" spans="1:3" s="1" customFormat="1" ht="12" customHeight="1" thickBot="1" x14ac:dyDescent="0.25">
      <c r="A71" s="16" t="s">
        <v>347</v>
      </c>
      <c r="B71" s="285" t="s">
        <v>323</v>
      </c>
      <c r="C71" s="293"/>
    </row>
    <row r="72" spans="1:3" s="1" customFormat="1" ht="12" customHeight="1" thickBot="1" x14ac:dyDescent="0.25">
      <c r="A72" s="435" t="s">
        <v>324</v>
      </c>
      <c r="B72" s="283" t="s">
        <v>325</v>
      </c>
      <c r="C72" s="288">
        <f>SUM(C73:C74)</f>
        <v>0</v>
      </c>
    </row>
    <row r="73" spans="1:3" s="1" customFormat="1" ht="12" customHeight="1" x14ac:dyDescent="0.2">
      <c r="A73" s="15" t="s">
        <v>348</v>
      </c>
      <c r="B73" s="393" t="s">
        <v>326</v>
      </c>
      <c r="C73" s="293"/>
    </row>
    <row r="74" spans="1:3" s="1" customFormat="1" ht="12" customHeight="1" thickBot="1" x14ac:dyDescent="0.25">
      <c r="A74" s="16" t="s">
        <v>349</v>
      </c>
      <c r="B74" s="285" t="s">
        <v>327</v>
      </c>
      <c r="C74" s="293"/>
    </row>
    <row r="75" spans="1:3" s="1" customFormat="1" ht="12" customHeight="1" thickBot="1" x14ac:dyDescent="0.25">
      <c r="A75" s="435" t="s">
        <v>328</v>
      </c>
      <c r="B75" s="283" t="s">
        <v>329</v>
      </c>
      <c r="C75" s="288">
        <f>SUM(C76:C79)</f>
        <v>0</v>
      </c>
    </row>
    <row r="76" spans="1:3" s="1" customFormat="1" ht="12" customHeight="1" x14ac:dyDescent="0.2">
      <c r="A76" s="15" t="s">
        <v>350</v>
      </c>
      <c r="B76" s="393" t="s">
        <v>330</v>
      </c>
      <c r="C76" s="293"/>
    </row>
    <row r="77" spans="1:3" s="1" customFormat="1" ht="12" customHeight="1" x14ac:dyDescent="0.2">
      <c r="A77" s="14" t="s">
        <v>351</v>
      </c>
      <c r="B77" s="394" t="s">
        <v>331</v>
      </c>
      <c r="C77" s="293"/>
    </row>
    <row r="78" spans="1:3" s="1" customFormat="1" ht="12" customHeight="1" x14ac:dyDescent="0.2">
      <c r="A78" s="16" t="s">
        <v>352</v>
      </c>
      <c r="B78" s="395" t="s">
        <v>568</v>
      </c>
      <c r="C78" s="293">
        <v>0</v>
      </c>
    </row>
    <row r="79" spans="1:3" s="1" customFormat="1" ht="12" customHeight="1" thickBot="1" x14ac:dyDescent="0.25">
      <c r="A79" s="16" t="s">
        <v>567</v>
      </c>
      <c r="B79" s="285" t="s">
        <v>332</v>
      </c>
      <c r="C79" s="293"/>
    </row>
    <row r="80" spans="1:3" s="1" customFormat="1" ht="12" customHeight="1" thickBot="1" x14ac:dyDescent="0.25">
      <c r="A80" s="435" t="s">
        <v>333</v>
      </c>
      <c r="B80" s="283" t="s">
        <v>353</v>
      </c>
      <c r="C80" s="288">
        <f>SUM(C81:C84)</f>
        <v>0</v>
      </c>
    </row>
    <row r="81" spans="1:3" s="1" customFormat="1" ht="12" customHeight="1" x14ac:dyDescent="0.2">
      <c r="A81" s="397" t="s">
        <v>334</v>
      </c>
      <c r="B81" s="393" t="s">
        <v>335</v>
      </c>
      <c r="C81" s="293"/>
    </row>
    <row r="82" spans="1:3" s="1" customFormat="1" ht="12" customHeight="1" x14ac:dyDescent="0.2">
      <c r="A82" s="398" t="s">
        <v>336</v>
      </c>
      <c r="B82" s="394" t="s">
        <v>337</v>
      </c>
      <c r="C82" s="293"/>
    </row>
    <row r="83" spans="1:3" s="1" customFormat="1" ht="12" customHeight="1" x14ac:dyDescent="0.2">
      <c r="A83" s="398" t="s">
        <v>338</v>
      </c>
      <c r="B83" s="394" t="s">
        <v>339</v>
      </c>
      <c r="C83" s="293"/>
    </row>
    <row r="84" spans="1:3" s="1" customFormat="1" ht="12" customHeight="1" thickBot="1" x14ac:dyDescent="0.25">
      <c r="A84" s="399" t="s">
        <v>340</v>
      </c>
      <c r="B84" s="285" t="s">
        <v>341</v>
      </c>
      <c r="C84" s="293"/>
    </row>
    <row r="85" spans="1:3" s="1" customFormat="1" ht="12" customHeight="1" thickBot="1" x14ac:dyDescent="0.25">
      <c r="A85" s="435" t="s">
        <v>342</v>
      </c>
      <c r="B85" s="283" t="s">
        <v>487</v>
      </c>
      <c r="C85" s="434"/>
    </row>
    <row r="86" spans="1:3" s="1" customFormat="1" ht="13.5" customHeight="1" thickBot="1" x14ac:dyDescent="0.25">
      <c r="A86" s="435" t="s">
        <v>344</v>
      </c>
      <c r="B86" s="283" t="s">
        <v>343</v>
      </c>
      <c r="C86" s="434"/>
    </row>
    <row r="87" spans="1:3" s="1" customFormat="1" ht="15.75" customHeight="1" thickBot="1" x14ac:dyDescent="0.25">
      <c r="A87" s="435" t="s">
        <v>356</v>
      </c>
      <c r="B87" s="400" t="s">
        <v>490</v>
      </c>
      <c r="C87" s="294">
        <f>+C63+C67+C72+C75+C80+C86+C85</f>
        <v>0</v>
      </c>
    </row>
    <row r="88" spans="1:3" s="1" customFormat="1" ht="16.5" customHeight="1" thickBot="1" x14ac:dyDescent="0.25">
      <c r="A88" s="436" t="s">
        <v>489</v>
      </c>
      <c r="B88" s="401" t="s">
        <v>491</v>
      </c>
      <c r="C88" s="294">
        <f>+C62+C87</f>
        <v>0</v>
      </c>
    </row>
    <row r="89" spans="1:3" s="1" customFormat="1" ht="83.25" customHeight="1" x14ac:dyDescent="0.2">
      <c r="A89" s="5"/>
      <c r="B89" s="6"/>
      <c r="C89" s="295"/>
    </row>
    <row r="90" spans="1:3" ht="16.5" customHeight="1" x14ac:dyDescent="0.25">
      <c r="A90" s="779" t="s">
        <v>47</v>
      </c>
      <c r="B90" s="779"/>
      <c r="C90" s="779"/>
    </row>
    <row r="91" spans="1:3" ht="16.5" customHeight="1" thickBot="1" x14ac:dyDescent="0.3">
      <c r="A91" s="780" t="s">
        <v>155</v>
      </c>
      <c r="B91" s="780"/>
      <c r="C91" s="142" t="s">
        <v>228</v>
      </c>
    </row>
    <row r="92" spans="1:3" ht="38.1" customHeight="1" thickBot="1" x14ac:dyDescent="0.3">
      <c r="A92" s="23" t="s">
        <v>70</v>
      </c>
      <c r="B92" s="24" t="s">
        <v>48</v>
      </c>
      <c r="C92" s="40" t="str">
        <f>+C3</f>
        <v>2021. évi előirányzat</v>
      </c>
    </row>
    <row r="93" spans="1:3" s="392" customFormat="1" ht="12" customHeight="1" thickBot="1" x14ac:dyDescent="0.25">
      <c r="A93" s="33" t="s">
        <v>505</v>
      </c>
      <c r="B93" s="34" t="s">
        <v>506</v>
      </c>
      <c r="C93" s="35" t="s">
        <v>507</v>
      </c>
    </row>
    <row r="94" spans="1:3" ht="12" customHeight="1" thickBot="1" x14ac:dyDescent="0.3">
      <c r="A94" s="22" t="s">
        <v>18</v>
      </c>
      <c r="B94" s="29" t="s">
        <v>449</v>
      </c>
      <c r="C94" s="287">
        <f>C95+C96+C97+C98+C99+C112</f>
        <v>0</v>
      </c>
    </row>
    <row r="95" spans="1:3" ht="12" customHeight="1" x14ac:dyDescent="0.25">
      <c r="A95" s="17" t="s">
        <v>99</v>
      </c>
      <c r="B95" s="10" t="s">
        <v>49</v>
      </c>
      <c r="C95" s="289"/>
    </row>
    <row r="96" spans="1:3" ht="12" customHeight="1" x14ac:dyDescent="0.25">
      <c r="A96" s="14" t="s">
        <v>100</v>
      </c>
      <c r="B96" s="8" t="s">
        <v>185</v>
      </c>
      <c r="C96" s="290"/>
    </row>
    <row r="97" spans="1:3" ht="12" customHeight="1" x14ac:dyDescent="0.25">
      <c r="A97" s="14" t="s">
        <v>101</v>
      </c>
      <c r="B97" s="8" t="s">
        <v>141</v>
      </c>
      <c r="C97" s="292"/>
    </row>
    <row r="98" spans="1:3" ht="12" customHeight="1" x14ac:dyDescent="0.25">
      <c r="A98" s="14" t="s">
        <v>102</v>
      </c>
      <c r="B98" s="11" t="s">
        <v>186</v>
      </c>
      <c r="C98" s="292"/>
    </row>
    <row r="99" spans="1:3" ht="12" customHeight="1" x14ac:dyDescent="0.25">
      <c r="A99" s="14" t="s">
        <v>113</v>
      </c>
      <c r="B99" s="19" t="s">
        <v>187</v>
      </c>
      <c r="C99" s="292"/>
    </row>
    <row r="100" spans="1:3" ht="12" customHeight="1" x14ac:dyDescent="0.25">
      <c r="A100" s="14" t="s">
        <v>103</v>
      </c>
      <c r="B100" s="8" t="s">
        <v>454</v>
      </c>
      <c r="C100" s="292"/>
    </row>
    <row r="101" spans="1:3" ht="12" customHeight="1" x14ac:dyDescent="0.25">
      <c r="A101" s="14" t="s">
        <v>104</v>
      </c>
      <c r="B101" s="147" t="s">
        <v>453</v>
      </c>
      <c r="C101" s="292"/>
    </row>
    <row r="102" spans="1:3" ht="12" customHeight="1" x14ac:dyDescent="0.25">
      <c r="A102" s="14" t="s">
        <v>114</v>
      </c>
      <c r="B102" s="147" t="s">
        <v>452</v>
      </c>
      <c r="C102" s="292"/>
    </row>
    <row r="103" spans="1:3" ht="12" customHeight="1" x14ac:dyDescent="0.25">
      <c r="A103" s="14" t="s">
        <v>115</v>
      </c>
      <c r="B103" s="145" t="s">
        <v>359</v>
      </c>
      <c r="C103" s="292"/>
    </row>
    <row r="104" spans="1:3" ht="12" customHeight="1" x14ac:dyDescent="0.25">
      <c r="A104" s="14" t="s">
        <v>116</v>
      </c>
      <c r="B104" s="146" t="s">
        <v>360</v>
      </c>
      <c r="C104" s="292"/>
    </row>
    <row r="105" spans="1:3" ht="12" customHeight="1" x14ac:dyDescent="0.25">
      <c r="A105" s="14" t="s">
        <v>117</v>
      </c>
      <c r="B105" s="146" t="s">
        <v>361</v>
      </c>
      <c r="C105" s="292"/>
    </row>
    <row r="106" spans="1:3" ht="12" customHeight="1" x14ac:dyDescent="0.25">
      <c r="A106" s="14" t="s">
        <v>119</v>
      </c>
      <c r="B106" s="145" t="s">
        <v>362</v>
      </c>
      <c r="C106" s="292"/>
    </row>
    <row r="107" spans="1:3" ht="12" customHeight="1" x14ac:dyDescent="0.25">
      <c r="A107" s="14" t="s">
        <v>188</v>
      </c>
      <c r="B107" s="145" t="s">
        <v>363</v>
      </c>
      <c r="C107" s="292"/>
    </row>
    <row r="108" spans="1:3" ht="12" customHeight="1" x14ac:dyDescent="0.25">
      <c r="A108" s="14" t="s">
        <v>357</v>
      </c>
      <c r="B108" s="146" t="s">
        <v>364</v>
      </c>
      <c r="C108" s="292"/>
    </row>
    <row r="109" spans="1:3" ht="12" customHeight="1" x14ac:dyDescent="0.25">
      <c r="A109" s="13" t="s">
        <v>358</v>
      </c>
      <c r="B109" s="147" t="s">
        <v>365</v>
      </c>
      <c r="C109" s="292"/>
    </row>
    <row r="110" spans="1:3" ht="12" customHeight="1" x14ac:dyDescent="0.25">
      <c r="A110" s="14" t="s">
        <v>450</v>
      </c>
      <c r="B110" s="147" t="s">
        <v>366</v>
      </c>
      <c r="C110" s="292"/>
    </row>
    <row r="111" spans="1:3" ht="12" customHeight="1" x14ac:dyDescent="0.25">
      <c r="A111" s="16" t="s">
        <v>451</v>
      </c>
      <c r="B111" s="147" t="s">
        <v>367</v>
      </c>
      <c r="C111" s="292"/>
    </row>
    <row r="112" spans="1:3" ht="12" customHeight="1" x14ac:dyDescent="0.25">
      <c r="A112" s="14" t="s">
        <v>455</v>
      </c>
      <c r="B112" s="11" t="s">
        <v>50</v>
      </c>
      <c r="C112" s="290"/>
    </row>
    <row r="113" spans="1:3" ht="12" customHeight="1" x14ac:dyDescent="0.25">
      <c r="A113" s="14" t="s">
        <v>456</v>
      </c>
      <c r="B113" s="8" t="s">
        <v>458</v>
      </c>
      <c r="C113" s="290"/>
    </row>
    <row r="114" spans="1:3" ht="12" customHeight="1" thickBot="1" x14ac:dyDescent="0.3">
      <c r="A114" s="18" t="s">
        <v>457</v>
      </c>
      <c r="B114" s="464" t="s">
        <v>459</v>
      </c>
      <c r="C114" s="296"/>
    </row>
    <row r="115" spans="1:3" ht="12" customHeight="1" thickBot="1" x14ac:dyDescent="0.3">
      <c r="A115" s="461" t="s">
        <v>19</v>
      </c>
      <c r="B115" s="462" t="s">
        <v>368</v>
      </c>
      <c r="C115" s="463">
        <f>+C116+C118+C120</f>
        <v>0</v>
      </c>
    </row>
    <row r="116" spans="1:3" ht="12" customHeight="1" x14ac:dyDescent="0.25">
      <c r="A116" s="15" t="s">
        <v>105</v>
      </c>
      <c r="B116" s="8" t="s">
        <v>227</v>
      </c>
      <c r="C116" s="291"/>
    </row>
    <row r="117" spans="1:3" ht="12" customHeight="1" x14ac:dyDescent="0.25">
      <c r="A117" s="15" t="s">
        <v>106</v>
      </c>
      <c r="B117" s="12" t="s">
        <v>372</v>
      </c>
      <c r="C117" s="291"/>
    </row>
    <row r="118" spans="1:3" ht="12" customHeight="1" x14ac:dyDescent="0.25">
      <c r="A118" s="15" t="s">
        <v>107</v>
      </c>
      <c r="B118" s="12" t="s">
        <v>189</v>
      </c>
      <c r="C118" s="290"/>
    </row>
    <row r="119" spans="1:3" ht="12" customHeight="1" x14ac:dyDescent="0.25">
      <c r="A119" s="15" t="s">
        <v>108</v>
      </c>
      <c r="B119" s="12" t="s">
        <v>373</v>
      </c>
      <c r="C119" s="264"/>
    </row>
    <row r="120" spans="1:3" ht="12" customHeight="1" x14ac:dyDescent="0.25">
      <c r="A120" s="15" t="s">
        <v>109</v>
      </c>
      <c r="B120" s="285" t="s">
        <v>230</v>
      </c>
      <c r="C120" s="264"/>
    </row>
    <row r="121" spans="1:3" ht="12" customHeight="1" x14ac:dyDescent="0.25">
      <c r="A121" s="15" t="s">
        <v>118</v>
      </c>
      <c r="B121" s="284" t="s">
        <v>438</v>
      </c>
      <c r="C121" s="264"/>
    </row>
    <row r="122" spans="1:3" ht="12" customHeight="1" x14ac:dyDescent="0.25">
      <c r="A122" s="15" t="s">
        <v>120</v>
      </c>
      <c r="B122" s="391" t="s">
        <v>378</v>
      </c>
      <c r="C122" s="264"/>
    </row>
    <row r="123" spans="1:3" x14ac:dyDescent="0.25">
      <c r="A123" s="15" t="s">
        <v>190</v>
      </c>
      <c r="B123" s="146" t="s">
        <v>361</v>
      </c>
      <c r="C123" s="264"/>
    </row>
    <row r="124" spans="1:3" ht="12" customHeight="1" x14ac:dyDescent="0.25">
      <c r="A124" s="15" t="s">
        <v>191</v>
      </c>
      <c r="B124" s="146" t="s">
        <v>377</v>
      </c>
      <c r="C124" s="264"/>
    </row>
    <row r="125" spans="1:3" ht="12" customHeight="1" x14ac:dyDescent="0.25">
      <c r="A125" s="15" t="s">
        <v>192</v>
      </c>
      <c r="B125" s="146" t="s">
        <v>376</v>
      </c>
      <c r="C125" s="264"/>
    </row>
    <row r="126" spans="1:3" ht="12" customHeight="1" x14ac:dyDescent="0.25">
      <c r="A126" s="15" t="s">
        <v>369</v>
      </c>
      <c r="B126" s="146" t="s">
        <v>364</v>
      </c>
      <c r="C126" s="264"/>
    </row>
    <row r="127" spans="1:3" ht="12" customHeight="1" x14ac:dyDescent="0.25">
      <c r="A127" s="15" t="s">
        <v>370</v>
      </c>
      <c r="B127" s="146" t="s">
        <v>375</v>
      </c>
      <c r="C127" s="264"/>
    </row>
    <row r="128" spans="1:3" ht="16.5" thickBot="1" x14ac:dyDescent="0.3">
      <c r="A128" s="13" t="s">
        <v>371</v>
      </c>
      <c r="B128" s="146" t="s">
        <v>374</v>
      </c>
      <c r="C128" s="265"/>
    </row>
    <row r="129" spans="1:3" ht="12" customHeight="1" thickBot="1" x14ac:dyDescent="0.3">
      <c r="A129" s="20" t="s">
        <v>20</v>
      </c>
      <c r="B129" s="130" t="s">
        <v>460</v>
      </c>
      <c r="C129" s="288">
        <f>+C94+C115</f>
        <v>0</v>
      </c>
    </row>
    <row r="130" spans="1:3" ht="12" customHeight="1" thickBot="1" x14ac:dyDescent="0.3">
      <c r="A130" s="20" t="s">
        <v>21</v>
      </c>
      <c r="B130" s="130" t="s">
        <v>461</v>
      </c>
      <c r="C130" s="288">
        <f>+C131+C132+C133</f>
        <v>0</v>
      </c>
    </row>
    <row r="131" spans="1:3" ht="12" customHeight="1" x14ac:dyDescent="0.25">
      <c r="A131" s="15" t="s">
        <v>269</v>
      </c>
      <c r="B131" s="12" t="s">
        <v>468</v>
      </c>
      <c r="C131" s="264"/>
    </row>
    <row r="132" spans="1:3" ht="12" customHeight="1" x14ac:dyDescent="0.25">
      <c r="A132" s="15" t="s">
        <v>272</v>
      </c>
      <c r="B132" s="12" t="s">
        <v>469</v>
      </c>
      <c r="C132" s="264"/>
    </row>
    <row r="133" spans="1:3" ht="12" customHeight="1" thickBot="1" x14ac:dyDescent="0.3">
      <c r="A133" s="13" t="s">
        <v>273</v>
      </c>
      <c r="B133" s="12" t="s">
        <v>470</v>
      </c>
      <c r="C133" s="264"/>
    </row>
    <row r="134" spans="1:3" ht="12" customHeight="1" thickBot="1" x14ac:dyDescent="0.3">
      <c r="A134" s="20" t="s">
        <v>22</v>
      </c>
      <c r="B134" s="130" t="s">
        <v>462</v>
      </c>
      <c r="C134" s="288">
        <f>SUM(C135:C140)</f>
        <v>0</v>
      </c>
    </row>
    <row r="135" spans="1:3" ht="12" customHeight="1" x14ac:dyDescent="0.25">
      <c r="A135" s="15" t="s">
        <v>92</v>
      </c>
      <c r="B135" s="9" t="s">
        <v>471</v>
      </c>
      <c r="C135" s="264"/>
    </row>
    <row r="136" spans="1:3" ht="12" customHeight="1" x14ac:dyDescent="0.25">
      <c r="A136" s="15" t="s">
        <v>93</v>
      </c>
      <c r="B136" s="9" t="s">
        <v>463</v>
      </c>
      <c r="C136" s="264"/>
    </row>
    <row r="137" spans="1:3" ht="12" customHeight="1" x14ac:dyDescent="0.25">
      <c r="A137" s="15" t="s">
        <v>94</v>
      </c>
      <c r="B137" s="9" t="s">
        <v>464</v>
      </c>
      <c r="C137" s="264"/>
    </row>
    <row r="138" spans="1:3" ht="12" customHeight="1" x14ac:dyDescent="0.25">
      <c r="A138" s="15" t="s">
        <v>177</v>
      </c>
      <c r="B138" s="9" t="s">
        <v>465</v>
      </c>
      <c r="C138" s="264"/>
    </row>
    <row r="139" spans="1:3" ht="12" customHeight="1" x14ac:dyDescent="0.25">
      <c r="A139" s="15" t="s">
        <v>178</v>
      </c>
      <c r="B139" s="9" t="s">
        <v>466</v>
      </c>
      <c r="C139" s="264"/>
    </row>
    <row r="140" spans="1:3" ht="12" customHeight="1" thickBot="1" x14ac:dyDescent="0.3">
      <c r="A140" s="13" t="s">
        <v>179</v>
      </c>
      <c r="B140" s="9" t="s">
        <v>467</v>
      </c>
      <c r="C140" s="264"/>
    </row>
    <row r="141" spans="1:3" ht="12" customHeight="1" thickBot="1" x14ac:dyDescent="0.3">
      <c r="A141" s="20" t="s">
        <v>23</v>
      </c>
      <c r="B141" s="130" t="s">
        <v>475</v>
      </c>
      <c r="C141" s="294">
        <f>+C142+C143+C144+C145</f>
        <v>0</v>
      </c>
    </row>
    <row r="142" spans="1:3" ht="12" customHeight="1" x14ac:dyDescent="0.25">
      <c r="A142" s="15" t="s">
        <v>95</v>
      </c>
      <c r="B142" s="9" t="s">
        <v>379</v>
      </c>
      <c r="C142" s="264"/>
    </row>
    <row r="143" spans="1:3" ht="12" customHeight="1" x14ac:dyDescent="0.25">
      <c r="A143" s="15" t="s">
        <v>96</v>
      </c>
      <c r="B143" s="9" t="s">
        <v>380</v>
      </c>
      <c r="C143" s="264"/>
    </row>
    <row r="144" spans="1:3" ht="12" customHeight="1" x14ac:dyDescent="0.25">
      <c r="A144" s="15" t="s">
        <v>293</v>
      </c>
      <c r="B144" s="9" t="s">
        <v>476</v>
      </c>
      <c r="C144" s="264"/>
    </row>
    <row r="145" spans="1:9" ht="12" customHeight="1" thickBot="1" x14ac:dyDescent="0.3">
      <c r="A145" s="13" t="s">
        <v>294</v>
      </c>
      <c r="B145" s="7" t="s">
        <v>399</v>
      </c>
      <c r="C145" s="264"/>
    </row>
    <row r="146" spans="1:9" ht="12" customHeight="1" thickBot="1" x14ac:dyDescent="0.3">
      <c r="A146" s="20" t="s">
        <v>24</v>
      </c>
      <c r="B146" s="130" t="s">
        <v>477</v>
      </c>
      <c r="C146" s="297">
        <f>SUM(C147:C151)</f>
        <v>0</v>
      </c>
    </row>
    <row r="147" spans="1:9" ht="12" customHeight="1" x14ac:dyDescent="0.25">
      <c r="A147" s="15" t="s">
        <v>97</v>
      </c>
      <c r="B147" s="9" t="s">
        <v>472</v>
      </c>
      <c r="C147" s="264"/>
    </row>
    <row r="148" spans="1:9" ht="12" customHeight="1" x14ac:dyDescent="0.25">
      <c r="A148" s="15" t="s">
        <v>98</v>
      </c>
      <c r="B148" s="9" t="s">
        <v>479</v>
      </c>
      <c r="C148" s="264"/>
    </row>
    <row r="149" spans="1:9" ht="12" customHeight="1" x14ac:dyDescent="0.25">
      <c r="A149" s="15" t="s">
        <v>305</v>
      </c>
      <c r="B149" s="9" t="s">
        <v>474</v>
      </c>
      <c r="C149" s="264"/>
    </row>
    <row r="150" spans="1:9" ht="12" customHeight="1" x14ac:dyDescent="0.25">
      <c r="A150" s="15" t="s">
        <v>306</v>
      </c>
      <c r="B150" s="9" t="s">
        <v>480</v>
      </c>
      <c r="C150" s="264"/>
    </row>
    <row r="151" spans="1:9" ht="12" customHeight="1" thickBot="1" x14ac:dyDescent="0.3">
      <c r="A151" s="15" t="s">
        <v>478</v>
      </c>
      <c r="B151" s="9" t="s">
        <v>481</v>
      </c>
      <c r="C151" s="264"/>
    </row>
    <row r="152" spans="1:9" ht="12" customHeight="1" thickBot="1" x14ac:dyDescent="0.3">
      <c r="A152" s="20" t="s">
        <v>25</v>
      </c>
      <c r="B152" s="130" t="s">
        <v>482</v>
      </c>
      <c r="C152" s="465"/>
    </row>
    <row r="153" spans="1:9" ht="12" customHeight="1" thickBot="1" x14ac:dyDescent="0.3">
      <c r="A153" s="20" t="s">
        <v>26</v>
      </c>
      <c r="B153" s="130" t="s">
        <v>483</v>
      </c>
      <c r="C153" s="465"/>
    </row>
    <row r="154" spans="1:9" ht="15" customHeight="1" thickBot="1" x14ac:dyDescent="0.3">
      <c r="A154" s="20" t="s">
        <v>27</v>
      </c>
      <c r="B154" s="130" t="s">
        <v>485</v>
      </c>
      <c r="C154" s="402">
        <f>+C130+C134+C141+C146+C152+C153</f>
        <v>0</v>
      </c>
      <c r="F154" s="403"/>
      <c r="G154" s="404"/>
      <c r="H154" s="404"/>
      <c r="I154" s="404"/>
    </row>
    <row r="155" spans="1:9" s="1" customFormat="1" ht="12.95" customHeight="1" thickBot="1" x14ac:dyDescent="0.25">
      <c r="A155" s="286" t="s">
        <v>28</v>
      </c>
      <c r="B155" s="366" t="s">
        <v>484</v>
      </c>
      <c r="C155" s="402">
        <f>+C129+C154</f>
        <v>0</v>
      </c>
    </row>
    <row r="156" spans="1:9" ht="7.5" customHeight="1" x14ac:dyDescent="0.25"/>
    <row r="157" spans="1:9" x14ac:dyDescent="0.25">
      <c r="A157" s="778" t="s">
        <v>381</v>
      </c>
      <c r="B157" s="778"/>
      <c r="C157" s="778"/>
    </row>
    <row r="158" spans="1:9" ht="15" customHeight="1" thickBot="1" x14ac:dyDescent="0.3">
      <c r="A158" s="775" t="s">
        <v>156</v>
      </c>
      <c r="B158" s="775"/>
      <c r="C158" s="298" t="s">
        <v>228</v>
      </c>
    </row>
    <row r="159" spans="1:9" ht="13.5" customHeight="1" thickBot="1" x14ac:dyDescent="0.3">
      <c r="A159" s="20">
        <v>1</v>
      </c>
      <c r="B159" s="28" t="s">
        <v>486</v>
      </c>
      <c r="C159" s="288">
        <f>+C62-C129</f>
        <v>0</v>
      </c>
    </row>
    <row r="160" spans="1:9" ht="27.75" customHeight="1" thickBot="1" x14ac:dyDescent="0.3">
      <c r="A160" s="20" t="s">
        <v>19</v>
      </c>
      <c r="B160" s="28" t="s">
        <v>492</v>
      </c>
      <c r="C160" s="288">
        <f>+C87-C154</f>
        <v>0</v>
      </c>
    </row>
  </sheetData>
  <mergeCells count="6">
    <mergeCell ref="A157:C157"/>
    <mergeCell ref="A158:B158"/>
    <mergeCell ref="A1:C1"/>
    <mergeCell ref="A2:B2"/>
    <mergeCell ref="A90:C90"/>
    <mergeCell ref="A91:B91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1" fitToHeight="2" orientation="portrait" r:id="rId1"/>
  <headerFooter alignWithMargins="0">
    <oddHeader>&amp;C&amp;"Times New Roman CE,Félkövér"&amp;12
..............................Önkormányzat
2015. ÉVI KÖLTSÉGVETÉS
ÖNKÉNT VÁLLALT FELADATAINAK MÉRLEGE
&amp;R&amp;"Times New Roman CE,Félkövér dőlt"&amp;11 1.3. melléklet a ........./2015. (.......) önkormányzati rendelethez</oddHeader>
  </headerFooter>
  <rowBreaks count="1" manualBreakCount="1">
    <brk id="89" max="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59"/>
  <sheetViews>
    <sheetView zoomScale="130" zoomScaleNormal="130" zoomScaleSheetLayoutView="100" workbookViewId="0">
      <selection activeCell="H29" sqref="H29"/>
    </sheetView>
  </sheetViews>
  <sheetFormatPr defaultRowHeight="15.75" x14ac:dyDescent="0.25"/>
  <cols>
    <col min="1" max="1" width="9.5" style="39" customWidth="1"/>
    <col min="2" max="2" width="91.6640625" style="39" customWidth="1"/>
    <col min="3" max="3" width="21.6640625" style="367" customWidth="1"/>
    <col min="4" max="4" width="9" style="39" customWidth="1"/>
    <col min="5" max="16384" width="9.33203125" style="39"/>
  </cols>
  <sheetData>
    <row r="1" spans="1:3" ht="15.95" customHeight="1" x14ac:dyDescent="0.25">
      <c r="A1" s="779" t="s">
        <v>15</v>
      </c>
      <c r="B1" s="779"/>
      <c r="C1" s="779"/>
    </row>
    <row r="2" spans="1:3" ht="15.95" customHeight="1" thickBot="1" x14ac:dyDescent="0.3">
      <c r="A2" s="775" t="s">
        <v>154</v>
      </c>
      <c r="B2" s="775"/>
      <c r="C2" s="298" t="s">
        <v>228</v>
      </c>
    </row>
    <row r="3" spans="1:3" ht="38.1" customHeight="1" thickBot="1" x14ac:dyDescent="0.3">
      <c r="A3" s="23" t="s">
        <v>70</v>
      </c>
      <c r="B3" s="24" t="s">
        <v>17</v>
      </c>
      <c r="C3" s="40" t="str">
        <f>+CONCATENATE(LEFT(ÖSSZEFÜGGÉSEK!A5,4),". évi előirányzat")</f>
        <v>2021. évi előirányzat</v>
      </c>
    </row>
    <row r="4" spans="1:3" s="392" customFormat="1" ht="12" customHeight="1" thickBot="1" x14ac:dyDescent="0.25">
      <c r="A4" s="387" t="s">
        <v>505</v>
      </c>
      <c r="B4" s="388" t="s">
        <v>506</v>
      </c>
      <c r="C4" s="389" t="s">
        <v>507</v>
      </c>
    </row>
    <row r="5" spans="1:3" s="1" customFormat="1" ht="12" customHeight="1" thickBot="1" x14ac:dyDescent="0.25">
      <c r="A5" s="20" t="s">
        <v>18</v>
      </c>
      <c r="B5" s="21" t="s">
        <v>253</v>
      </c>
      <c r="C5" s="288">
        <f>+C6+C7+C8+C9+C10+C11</f>
        <v>0</v>
      </c>
    </row>
    <row r="6" spans="1:3" s="1" customFormat="1" ht="12" customHeight="1" x14ac:dyDescent="0.2">
      <c r="A6" s="15" t="s">
        <v>99</v>
      </c>
      <c r="B6" s="393" t="s">
        <v>254</v>
      </c>
      <c r="C6" s="291"/>
    </row>
    <row r="7" spans="1:3" s="1" customFormat="1" ht="12" customHeight="1" x14ac:dyDescent="0.2">
      <c r="A7" s="14" t="s">
        <v>100</v>
      </c>
      <c r="B7" s="394" t="s">
        <v>255</v>
      </c>
      <c r="C7" s="290"/>
    </row>
    <row r="8" spans="1:3" s="1" customFormat="1" ht="12" customHeight="1" x14ac:dyDescent="0.2">
      <c r="A8" s="14" t="s">
        <v>101</v>
      </c>
      <c r="B8" s="394" t="s">
        <v>256</v>
      </c>
      <c r="C8" s="290"/>
    </row>
    <row r="9" spans="1:3" s="1" customFormat="1" ht="12" customHeight="1" x14ac:dyDescent="0.2">
      <c r="A9" s="14" t="s">
        <v>102</v>
      </c>
      <c r="B9" s="394" t="s">
        <v>257</v>
      </c>
      <c r="C9" s="290"/>
    </row>
    <row r="10" spans="1:3" s="1" customFormat="1" ht="12" customHeight="1" x14ac:dyDescent="0.2">
      <c r="A10" s="14" t="s">
        <v>150</v>
      </c>
      <c r="B10" s="284" t="s">
        <v>441</v>
      </c>
      <c r="C10" s="290"/>
    </row>
    <row r="11" spans="1:3" s="1" customFormat="1" ht="12" customHeight="1" thickBot="1" x14ac:dyDescent="0.25">
      <c r="A11" s="16" t="s">
        <v>103</v>
      </c>
      <c r="B11" s="285" t="s">
        <v>442</v>
      </c>
      <c r="C11" s="290"/>
    </row>
    <row r="12" spans="1:3" s="1" customFormat="1" ht="12" customHeight="1" thickBot="1" x14ac:dyDescent="0.25">
      <c r="A12" s="20" t="s">
        <v>19</v>
      </c>
      <c r="B12" s="283" t="s">
        <v>258</v>
      </c>
      <c r="C12" s="288">
        <f>+C13+C14+C15+C16+C17</f>
        <v>0</v>
      </c>
    </row>
    <row r="13" spans="1:3" s="1" customFormat="1" ht="12" customHeight="1" x14ac:dyDescent="0.2">
      <c r="A13" s="15" t="s">
        <v>105</v>
      </c>
      <c r="B13" s="393" t="s">
        <v>259</v>
      </c>
      <c r="C13" s="291"/>
    </row>
    <row r="14" spans="1:3" s="1" customFormat="1" ht="12" customHeight="1" x14ac:dyDescent="0.2">
      <c r="A14" s="14" t="s">
        <v>106</v>
      </c>
      <c r="B14" s="394" t="s">
        <v>260</v>
      </c>
      <c r="C14" s="290"/>
    </row>
    <row r="15" spans="1:3" s="1" customFormat="1" ht="12" customHeight="1" x14ac:dyDescent="0.2">
      <c r="A15" s="14" t="s">
        <v>107</v>
      </c>
      <c r="B15" s="394" t="s">
        <v>432</v>
      </c>
      <c r="C15" s="290"/>
    </row>
    <row r="16" spans="1:3" s="1" customFormat="1" ht="12" customHeight="1" x14ac:dyDescent="0.2">
      <c r="A16" s="14" t="s">
        <v>108</v>
      </c>
      <c r="B16" s="394" t="s">
        <v>433</v>
      </c>
      <c r="C16" s="290"/>
    </row>
    <row r="17" spans="1:3" s="1" customFormat="1" ht="12" customHeight="1" x14ac:dyDescent="0.2">
      <c r="A17" s="14" t="s">
        <v>109</v>
      </c>
      <c r="B17" s="394" t="s">
        <v>261</v>
      </c>
      <c r="C17" s="290"/>
    </row>
    <row r="18" spans="1:3" s="1" customFormat="1" ht="12" customHeight="1" thickBot="1" x14ac:dyDescent="0.25">
      <c r="A18" s="16" t="s">
        <v>118</v>
      </c>
      <c r="B18" s="285" t="s">
        <v>262</v>
      </c>
      <c r="C18" s="292"/>
    </row>
    <row r="19" spans="1:3" s="1" customFormat="1" ht="12" customHeight="1" thickBot="1" x14ac:dyDescent="0.25">
      <c r="A19" s="20" t="s">
        <v>20</v>
      </c>
      <c r="B19" s="21" t="s">
        <v>263</v>
      </c>
      <c r="C19" s="288">
        <f>+C20+C21+C22+C23+C24</f>
        <v>0</v>
      </c>
    </row>
    <row r="20" spans="1:3" s="1" customFormat="1" ht="12" customHeight="1" x14ac:dyDescent="0.2">
      <c r="A20" s="15" t="s">
        <v>88</v>
      </c>
      <c r="B20" s="393" t="s">
        <v>264</v>
      </c>
      <c r="C20" s="291"/>
    </row>
    <row r="21" spans="1:3" s="1" customFormat="1" ht="12" customHeight="1" x14ac:dyDescent="0.2">
      <c r="A21" s="14" t="s">
        <v>89</v>
      </c>
      <c r="B21" s="394" t="s">
        <v>265</v>
      </c>
      <c r="C21" s="290"/>
    </row>
    <row r="22" spans="1:3" s="1" customFormat="1" ht="12" customHeight="1" x14ac:dyDescent="0.2">
      <c r="A22" s="14" t="s">
        <v>90</v>
      </c>
      <c r="B22" s="394" t="s">
        <v>434</v>
      </c>
      <c r="C22" s="290"/>
    </row>
    <row r="23" spans="1:3" s="1" customFormat="1" ht="12" customHeight="1" x14ac:dyDescent="0.2">
      <c r="A23" s="14" t="s">
        <v>91</v>
      </c>
      <c r="B23" s="394" t="s">
        <v>435</v>
      </c>
      <c r="C23" s="290"/>
    </row>
    <row r="24" spans="1:3" s="1" customFormat="1" ht="12" customHeight="1" x14ac:dyDescent="0.2">
      <c r="A24" s="14" t="s">
        <v>173</v>
      </c>
      <c r="B24" s="394" t="s">
        <v>266</v>
      </c>
      <c r="C24" s="290"/>
    </row>
    <row r="25" spans="1:3" s="1" customFormat="1" ht="12" customHeight="1" thickBot="1" x14ac:dyDescent="0.25">
      <c r="A25" s="16" t="s">
        <v>174</v>
      </c>
      <c r="B25" s="395" t="s">
        <v>267</v>
      </c>
      <c r="C25" s="292"/>
    </row>
    <row r="26" spans="1:3" s="1" customFormat="1" ht="12" customHeight="1" thickBot="1" x14ac:dyDescent="0.25">
      <c r="A26" s="20" t="s">
        <v>175</v>
      </c>
      <c r="B26" s="21" t="s">
        <v>268</v>
      </c>
      <c r="C26" s="294">
        <f>+C27+C31+C32+C33</f>
        <v>0</v>
      </c>
    </row>
    <row r="27" spans="1:3" s="1" customFormat="1" ht="12" customHeight="1" x14ac:dyDescent="0.2">
      <c r="A27" s="15" t="s">
        <v>269</v>
      </c>
      <c r="B27" s="393" t="s">
        <v>448</v>
      </c>
      <c r="C27" s="390">
        <f>+C28+C29+C30</f>
        <v>0</v>
      </c>
    </row>
    <row r="28" spans="1:3" s="1" customFormat="1" ht="12" customHeight="1" x14ac:dyDescent="0.2">
      <c r="A28" s="14" t="s">
        <v>270</v>
      </c>
      <c r="B28" s="394" t="s">
        <v>275</v>
      </c>
      <c r="C28" s="290"/>
    </row>
    <row r="29" spans="1:3" s="1" customFormat="1" ht="12" customHeight="1" x14ac:dyDescent="0.2">
      <c r="A29" s="14" t="s">
        <v>271</v>
      </c>
      <c r="B29" s="394" t="s">
        <v>276</v>
      </c>
      <c r="C29" s="290"/>
    </row>
    <row r="30" spans="1:3" s="1" customFormat="1" ht="12" customHeight="1" x14ac:dyDescent="0.2">
      <c r="A30" s="14" t="s">
        <v>446</v>
      </c>
      <c r="B30" s="459" t="s">
        <v>447</v>
      </c>
      <c r="C30" s="290"/>
    </row>
    <row r="31" spans="1:3" s="1" customFormat="1" ht="12" customHeight="1" x14ac:dyDescent="0.2">
      <c r="A31" s="14" t="s">
        <v>272</v>
      </c>
      <c r="B31" s="394" t="s">
        <v>277</v>
      </c>
      <c r="C31" s="290"/>
    </row>
    <row r="32" spans="1:3" s="1" customFormat="1" ht="12" customHeight="1" x14ac:dyDescent="0.2">
      <c r="A32" s="14" t="s">
        <v>273</v>
      </c>
      <c r="B32" s="394" t="s">
        <v>278</v>
      </c>
      <c r="C32" s="290"/>
    </row>
    <row r="33" spans="1:3" s="1" customFormat="1" ht="12" customHeight="1" thickBot="1" x14ac:dyDescent="0.25">
      <c r="A33" s="16" t="s">
        <v>274</v>
      </c>
      <c r="B33" s="395" t="s">
        <v>279</v>
      </c>
      <c r="C33" s="292"/>
    </row>
    <row r="34" spans="1:3" s="1" customFormat="1" ht="12" customHeight="1" thickBot="1" x14ac:dyDescent="0.25">
      <c r="A34" s="20" t="s">
        <v>22</v>
      </c>
      <c r="B34" s="21" t="s">
        <v>443</v>
      </c>
      <c r="C34" s="288">
        <f>SUM(C35:C45)</f>
        <v>0</v>
      </c>
    </row>
    <row r="35" spans="1:3" s="1" customFormat="1" ht="12" customHeight="1" x14ac:dyDescent="0.2">
      <c r="A35" s="15" t="s">
        <v>92</v>
      </c>
      <c r="B35" s="393" t="s">
        <v>282</v>
      </c>
      <c r="C35" s="291"/>
    </row>
    <row r="36" spans="1:3" s="1" customFormat="1" ht="12" customHeight="1" x14ac:dyDescent="0.2">
      <c r="A36" s="14" t="s">
        <v>93</v>
      </c>
      <c r="B36" s="394" t="s">
        <v>283</v>
      </c>
      <c r="C36" s="290"/>
    </row>
    <row r="37" spans="1:3" s="1" customFormat="1" ht="12" customHeight="1" x14ac:dyDescent="0.2">
      <c r="A37" s="14" t="s">
        <v>94</v>
      </c>
      <c r="B37" s="394" t="s">
        <v>284</v>
      </c>
      <c r="C37" s="290"/>
    </row>
    <row r="38" spans="1:3" s="1" customFormat="1" ht="12" customHeight="1" x14ac:dyDescent="0.2">
      <c r="A38" s="14" t="s">
        <v>177</v>
      </c>
      <c r="B38" s="394" t="s">
        <v>285</v>
      </c>
      <c r="C38" s="290"/>
    </row>
    <row r="39" spans="1:3" s="1" customFormat="1" ht="12" customHeight="1" x14ac:dyDescent="0.2">
      <c r="A39" s="14" t="s">
        <v>178</v>
      </c>
      <c r="B39" s="394" t="s">
        <v>286</v>
      </c>
      <c r="C39" s="290"/>
    </row>
    <row r="40" spans="1:3" s="1" customFormat="1" ht="12" customHeight="1" x14ac:dyDescent="0.2">
      <c r="A40" s="14" t="s">
        <v>179</v>
      </c>
      <c r="B40" s="394" t="s">
        <v>287</v>
      </c>
      <c r="C40" s="290"/>
    </row>
    <row r="41" spans="1:3" s="1" customFormat="1" ht="12" customHeight="1" x14ac:dyDescent="0.2">
      <c r="A41" s="14" t="s">
        <v>180</v>
      </c>
      <c r="B41" s="394" t="s">
        <v>288</v>
      </c>
      <c r="C41" s="290"/>
    </row>
    <row r="42" spans="1:3" s="1" customFormat="1" ht="12" customHeight="1" x14ac:dyDescent="0.2">
      <c r="A42" s="14" t="s">
        <v>181</v>
      </c>
      <c r="B42" s="394" t="s">
        <v>289</v>
      </c>
      <c r="C42" s="290"/>
    </row>
    <row r="43" spans="1:3" s="1" customFormat="1" ht="12" customHeight="1" x14ac:dyDescent="0.2">
      <c r="A43" s="14" t="s">
        <v>280</v>
      </c>
      <c r="B43" s="394" t="s">
        <v>290</v>
      </c>
      <c r="C43" s="293"/>
    </row>
    <row r="44" spans="1:3" s="1" customFormat="1" ht="12" customHeight="1" x14ac:dyDescent="0.2">
      <c r="A44" s="16" t="s">
        <v>281</v>
      </c>
      <c r="B44" s="395" t="s">
        <v>445</v>
      </c>
      <c r="C44" s="382"/>
    </row>
    <row r="45" spans="1:3" s="1" customFormat="1" ht="12" customHeight="1" thickBot="1" x14ac:dyDescent="0.25">
      <c r="A45" s="16" t="s">
        <v>444</v>
      </c>
      <c r="B45" s="285" t="s">
        <v>291</v>
      </c>
      <c r="C45" s="382"/>
    </row>
    <row r="46" spans="1:3" s="1" customFormat="1" ht="12" customHeight="1" thickBot="1" x14ac:dyDescent="0.25">
      <c r="A46" s="20" t="s">
        <v>23</v>
      </c>
      <c r="B46" s="21" t="s">
        <v>292</v>
      </c>
      <c r="C46" s="288">
        <f>SUM(C47:C51)</f>
        <v>0</v>
      </c>
    </row>
    <row r="47" spans="1:3" s="1" customFormat="1" ht="12" customHeight="1" x14ac:dyDescent="0.2">
      <c r="A47" s="15" t="s">
        <v>95</v>
      </c>
      <c r="B47" s="393" t="s">
        <v>296</v>
      </c>
      <c r="C47" s="433"/>
    </row>
    <row r="48" spans="1:3" s="1" customFormat="1" ht="12" customHeight="1" x14ac:dyDescent="0.2">
      <c r="A48" s="14" t="s">
        <v>96</v>
      </c>
      <c r="B48" s="394" t="s">
        <v>297</v>
      </c>
      <c r="C48" s="293"/>
    </row>
    <row r="49" spans="1:3" s="1" customFormat="1" ht="12" customHeight="1" x14ac:dyDescent="0.2">
      <c r="A49" s="14" t="s">
        <v>293</v>
      </c>
      <c r="B49" s="394" t="s">
        <v>298</v>
      </c>
      <c r="C49" s="293"/>
    </row>
    <row r="50" spans="1:3" s="1" customFormat="1" ht="12" customHeight="1" x14ac:dyDescent="0.2">
      <c r="A50" s="14" t="s">
        <v>294</v>
      </c>
      <c r="B50" s="394" t="s">
        <v>299</v>
      </c>
      <c r="C50" s="293"/>
    </row>
    <row r="51" spans="1:3" s="1" customFormat="1" ht="12" customHeight="1" thickBot="1" x14ac:dyDescent="0.25">
      <c r="A51" s="16" t="s">
        <v>295</v>
      </c>
      <c r="B51" s="285" t="s">
        <v>300</v>
      </c>
      <c r="C51" s="382"/>
    </row>
    <row r="52" spans="1:3" s="1" customFormat="1" ht="12" customHeight="1" thickBot="1" x14ac:dyDescent="0.25">
      <c r="A52" s="20" t="s">
        <v>182</v>
      </c>
      <c r="B52" s="21" t="s">
        <v>301</v>
      </c>
      <c r="C52" s="288">
        <f>SUM(C53:C55)</f>
        <v>0</v>
      </c>
    </row>
    <row r="53" spans="1:3" s="1" customFormat="1" ht="12" customHeight="1" x14ac:dyDescent="0.2">
      <c r="A53" s="15" t="s">
        <v>97</v>
      </c>
      <c r="B53" s="393" t="s">
        <v>302</v>
      </c>
      <c r="C53" s="291"/>
    </row>
    <row r="54" spans="1:3" s="1" customFormat="1" ht="12" customHeight="1" x14ac:dyDescent="0.2">
      <c r="A54" s="14" t="s">
        <v>98</v>
      </c>
      <c r="B54" s="394" t="s">
        <v>436</v>
      </c>
      <c r="C54" s="290"/>
    </row>
    <row r="55" spans="1:3" s="1" customFormat="1" ht="12" customHeight="1" x14ac:dyDescent="0.2">
      <c r="A55" s="14" t="s">
        <v>305</v>
      </c>
      <c r="B55" s="394" t="s">
        <v>303</v>
      </c>
      <c r="C55" s="290"/>
    </row>
    <row r="56" spans="1:3" s="1" customFormat="1" ht="12" customHeight="1" thickBot="1" x14ac:dyDescent="0.25">
      <c r="A56" s="16" t="s">
        <v>306</v>
      </c>
      <c r="B56" s="285" t="s">
        <v>304</v>
      </c>
      <c r="C56" s="292"/>
    </row>
    <row r="57" spans="1:3" s="1" customFormat="1" ht="12" customHeight="1" thickBot="1" x14ac:dyDescent="0.25">
      <c r="A57" s="20" t="s">
        <v>25</v>
      </c>
      <c r="B57" s="283" t="s">
        <v>307</v>
      </c>
      <c r="C57" s="288">
        <f>SUM(C58:C60)</f>
        <v>0</v>
      </c>
    </row>
    <row r="58" spans="1:3" s="1" customFormat="1" ht="12" customHeight="1" x14ac:dyDescent="0.2">
      <c r="A58" s="15" t="s">
        <v>183</v>
      </c>
      <c r="B58" s="393" t="s">
        <v>309</v>
      </c>
      <c r="C58" s="293"/>
    </row>
    <row r="59" spans="1:3" s="1" customFormat="1" ht="12" customHeight="1" x14ac:dyDescent="0.2">
      <c r="A59" s="14" t="s">
        <v>184</v>
      </c>
      <c r="B59" s="394" t="s">
        <v>437</v>
      </c>
      <c r="C59" s="293"/>
    </row>
    <row r="60" spans="1:3" s="1" customFormat="1" ht="12" customHeight="1" x14ac:dyDescent="0.2">
      <c r="A60" s="14" t="s">
        <v>229</v>
      </c>
      <c r="B60" s="394" t="s">
        <v>310</v>
      </c>
      <c r="C60" s="293"/>
    </row>
    <row r="61" spans="1:3" s="1" customFormat="1" ht="12" customHeight="1" thickBot="1" x14ac:dyDescent="0.25">
      <c r="A61" s="16" t="s">
        <v>308</v>
      </c>
      <c r="B61" s="285" t="s">
        <v>311</v>
      </c>
      <c r="C61" s="293"/>
    </row>
    <row r="62" spans="1:3" s="1" customFormat="1" ht="12" customHeight="1" thickBot="1" x14ac:dyDescent="0.25">
      <c r="A62" s="466" t="s">
        <v>488</v>
      </c>
      <c r="B62" s="21" t="s">
        <v>312</v>
      </c>
      <c r="C62" s="294">
        <f>+C5+C12+C19+C26+C34+C46+C52+C57</f>
        <v>0</v>
      </c>
    </row>
    <row r="63" spans="1:3" s="1" customFormat="1" ht="12" customHeight="1" thickBot="1" x14ac:dyDescent="0.25">
      <c r="A63" s="435" t="s">
        <v>313</v>
      </c>
      <c r="B63" s="283" t="s">
        <v>314</v>
      </c>
      <c r="C63" s="288">
        <f>SUM(C64:C66)</f>
        <v>0</v>
      </c>
    </row>
    <row r="64" spans="1:3" s="1" customFormat="1" ht="12" customHeight="1" x14ac:dyDescent="0.2">
      <c r="A64" s="15" t="s">
        <v>345</v>
      </c>
      <c r="B64" s="393" t="s">
        <v>315</v>
      </c>
      <c r="C64" s="293"/>
    </row>
    <row r="65" spans="1:3" s="1" customFormat="1" ht="12" customHeight="1" x14ac:dyDescent="0.2">
      <c r="A65" s="14" t="s">
        <v>354</v>
      </c>
      <c r="B65" s="394" t="s">
        <v>316</v>
      </c>
      <c r="C65" s="293"/>
    </row>
    <row r="66" spans="1:3" s="1" customFormat="1" ht="12" customHeight="1" thickBot="1" x14ac:dyDescent="0.25">
      <c r="A66" s="16" t="s">
        <v>355</v>
      </c>
      <c r="B66" s="460" t="s">
        <v>473</v>
      </c>
      <c r="C66" s="293"/>
    </row>
    <row r="67" spans="1:3" s="1" customFormat="1" ht="12" customHeight="1" thickBot="1" x14ac:dyDescent="0.25">
      <c r="A67" s="435" t="s">
        <v>318</v>
      </c>
      <c r="B67" s="283" t="s">
        <v>319</v>
      </c>
      <c r="C67" s="288">
        <f>SUM(C68:C71)</f>
        <v>0</v>
      </c>
    </row>
    <row r="68" spans="1:3" s="1" customFormat="1" ht="12" customHeight="1" x14ac:dyDescent="0.2">
      <c r="A68" s="15" t="s">
        <v>151</v>
      </c>
      <c r="B68" s="393" t="s">
        <v>320</v>
      </c>
      <c r="C68" s="293"/>
    </row>
    <row r="69" spans="1:3" s="1" customFormat="1" ht="12" customHeight="1" x14ac:dyDescent="0.2">
      <c r="A69" s="14" t="s">
        <v>152</v>
      </c>
      <c r="B69" s="394" t="s">
        <v>321</v>
      </c>
      <c r="C69" s="293"/>
    </row>
    <row r="70" spans="1:3" s="1" customFormat="1" ht="12" customHeight="1" x14ac:dyDescent="0.2">
      <c r="A70" s="14" t="s">
        <v>346</v>
      </c>
      <c r="B70" s="394" t="s">
        <v>322</v>
      </c>
      <c r="C70" s="293"/>
    </row>
    <row r="71" spans="1:3" s="1" customFormat="1" ht="12" customHeight="1" thickBot="1" x14ac:dyDescent="0.25">
      <c r="A71" s="16" t="s">
        <v>347</v>
      </c>
      <c r="B71" s="285" t="s">
        <v>323</v>
      </c>
      <c r="C71" s="293"/>
    </row>
    <row r="72" spans="1:3" s="1" customFormat="1" ht="12" customHeight="1" thickBot="1" x14ac:dyDescent="0.25">
      <c r="A72" s="435" t="s">
        <v>324</v>
      </c>
      <c r="B72" s="283" t="s">
        <v>325</v>
      </c>
      <c r="C72" s="288">
        <f>SUM(C73:C74)</f>
        <v>0</v>
      </c>
    </row>
    <row r="73" spans="1:3" s="1" customFormat="1" ht="12" customHeight="1" x14ac:dyDescent="0.2">
      <c r="A73" s="15" t="s">
        <v>348</v>
      </c>
      <c r="B73" s="393" t="s">
        <v>326</v>
      </c>
      <c r="C73" s="293"/>
    </row>
    <row r="74" spans="1:3" s="1" customFormat="1" ht="12" customHeight="1" thickBot="1" x14ac:dyDescent="0.25">
      <c r="A74" s="16" t="s">
        <v>349</v>
      </c>
      <c r="B74" s="285" t="s">
        <v>327</v>
      </c>
      <c r="C74" s="293"/>
    </row>
    <row r="75" spans="1:3" s="1" customFormat="1" ht="12" customHeight="1" thickBot="1" x14ac:dyDescent="0.25">
      <c r="A75" s="435" t="s">
        <v>328</v>
      </c>
      <c r="B75" s="283" t="s">
        <v>329</v>
      </c>
      <c r="C75" s="288">
        <f>SUM(C76:C78)</f>
        <v>0</v>
      </c>
    </row>
    <row r="76" spans="1:3" s="1" customFormat="1" ht="12" customHeight="1" x14ac:dyDescent="0.2">
      <c r="A76" s="15" t="s">
        <v>350</v>
      </c>
      <c r="B76" s="393" t="s">
        <v>330</v>
      </c>
      <c r="C76" s="293"/>
    </row>
    <row r="77" spans="1:3" s="1" customFormat="1" ht="12" customHeight="1" x14ac:dyDescent="0.2">
      <c r="A77" s="14" t="s">
        <v>351</v>
      </c>
      <c r="B77" s="394" t="s">
        <v>331</v>
      </c>
      <c r="C77" s="293"/>
    </row>
    <row r="78" spans="1:3" s="1" customFormat="1" ht="12" customHeight="1" thickBot="1" x14ac:dyDescent="0.25">
      <c r="A78" s="16" t="s">
        <v>352</v>
      </c>
      <c r="B78" s="285" t="s">
        <v>332</v>
      </c>
      <c r="C78" s="293"/>
    </row>
    <row r="79" spans="1:3" s="1" customFormat="1" ht="12" customHeight="1" thickBot="1" x14ac:dyDescent="0.25">
      <c r="A79" s="435" t="s">
        <v>333</v>
      </c>
      <c r="B79" s="283" t="s">
        <v>353</v>
      </c>
      <c r="C79" s="288">
        <f>SUM(C80:C83)</f>
        <v>0</v>
      </c>
    </row>
    <row r="80" spans="1:3" s="1" customFormat="1" ht="12" customHeight="1" x14ac:dyDescent="0.2">
      <c r="A80" s="397" t="s">
        <v>334</v>
      </c>
      <c r="B80" s="393" t="s">
        <v>335</v>
      </c>
      <c r="C80" s="293"/>
    </row>
    <row r="81" spans="1:3" s="1" customFormat="1" ht="12" customHeight="1" x14ac:dyDescent="0.2">
      <c r="A81" s="398" t="s">
        <v>336</v>
      </c>
      <c r="B81" s="394" t="s">
        <v>337</v>
      </c>
      <c r="C81" s="293"/>
    </row>
    <row r="82" spans="1:3" s="1" customFormat="1" ht="12" customHeight="1" x14ac:dyDescent="0.2">
      <c r="A82" s="398" t="s">
        <v>338</v>
      </c>
      <c r="B82" s="394" t="s">
        <v>339</v>
      </c>
      <c r="C82" s="293"/>
    </row>
    <row r="83" spans="1:3" s="1" customFormat="1" ht="12" customHeight="1" thickBot="1" x14ac:dyDescent="0.25">
      <c r="A83" s="399" t="s">
        <v>340</v>
      </c>
      <c r="B83" s="285" t="s">
        <v>341</v>
      </c>
      <c r="C83" s="293"/>
    </row>
    <row r="84" spans="1:3" s="1" customFormat="1" ht="12" customHeight="1" thickBot="1" x14ac:dyDescent="0.25">
      <c r="A84" s="435" t="s">
        <v>342</v>
      </c>
      <c r="B84" s="283" t="s">
        <v>487</v>
      </c>
      <c r="C84" s="434"/>
    </row>
    <row r="85" spans="1:3" s="1" customFormat="1" ht="13.5" customHeight="1" thickBot="1" x14ac:dyDescent="0.25">
      <c r="A85" s="435" t="s">
        <v>344</v>
      </c>
      <c r="B85" s="283" t="s">
        <v>343</v>
      </c>
      <c r="C85" s="434"/>
    </row>
    <row r="86" spans="1:3" s="1" customFormat="1" ht="15.75" customHeight="1" thickBot="1" x14ac:dyDescent="0.25">
      <c r="A86" s="435" t="s">
        <v>356</v>
      </c>
      <c r="B86" s="400" t="s">
        <v>490</v>
      </c>
      <c r="C86" s="294">
        <f>+C63+C67+C72+C75+C79+C85+C84</f>
        <v>0</v>
      </c>
    </row>
    <row r="87" spans="1:3" s="1" customFormat="1" ht="16.5" customHeight="1" thickBot="1" x14ac:dyDescent="0.25">
      <c r="A87" s="436" t="s">
        <v>489</v>
      </c>
      <c r="B87" s="401" t="s">
        <v>491</v>
      </c>
      <c r="C87" s="294">
        <f>+C62+C86</f>
        <v>0</v>
      </c>
    </row>
    <row r="88" spans="1:3" s="1" customFormat="1" ht="83.25" customHeight="1" x14ac:dyDescent="0.2">
      <c r="A88" s="5"/>
      <c r="B88" s="6"/>
      <c r="C88" s="295"/>
    </row>
    <row r="89" spans="1:3" ht="16.5" customHeight="1" x14ac:dyDescent="0.25">
      <c r="A89" s="779" t="s">
        <v>47</v>
      </c>
      <c r="B89" s="779"/>
      <c r="C89" s="779"/>
    </row>
    <row r="90" spans="1:3" ht="16.5" customHeight="1" thickBot="1" x14ac:dyDescent="0.3">
      <c r="A90" s="780" t="s">
        <v>155</v>
      </c>
      <c r="B90" s="780"/>
      <c r="C90" s="142" t="s">
        <v>228</v>
      </c>
    </row>
    <row r="91" spans="1:3" ht="38.1" customHeight="1" thickBot="1" x14ac:dyDescent="0.3">
      <c r="A91" s="23" t="s">
        <v>70</v>
      </c>
      <c r="B91" s="24" t="s">
        <v>48</v>
      </c>
      <c r="C91" s="40" t="str">
        <f>+C3</f>
        <v>2021. évi előirányzat</v>
      </c>
    </row>
    <row r="92" spans="1:3" s="392" customFormat="1" ht="12" customHeight="1" thickBot="1" x14ac:dyDescent="0.25">
      <c r="A92" s="33" t="s">
        <v>505</v>
      </c>
      <c r="B92" s="34" t="s">
        <v>506</v>
      </c>
      <c r="C92" s="35" t="s">
        <v>507</v>
      </c>
    </row>
    <row r="93" spans="1:3" ht="12" customHeight="1" thickBot="1" x14ac:dyDescent="0.3">
      <c r="A93" s="22" t="s">
        <v>18</v>
      </c>
      <c r="B93" s="29" t="s">
        <v>449</v>
      </c>
      <c r="C93" s="287">
        <f>C94+C95+C96+C97+C98+C111</f>
        <v>0</v>
      </c>
    </row>
    <row r="94" spans="1:3" ht="12" customHeight="1" x14ac:dyDescent="0.25">
      <c r="A94" s="17" t="s">
        <v>99</v>
      </c>
      <c r="B94" s="10" t="s">
        <v>49</v>
      </c>
      <c r="C94" s="289"/>
    </row>
    <row r="95" spans="1:3" ht="12" customHeight="1" x14ac:dyDescent="0.25">
      <c r="A95" s="14" t="s">
        <v>100</v>
      </c>
      <c r="B95" s="8" t="s">
        <v>185</v>
      </c>
      <c r="C95" s="290"/>
    </row>
    <row r="96" spans="1:3" ht="12" customHeight="1" x14ac:dyDescent="0.25">
      <c r="A96" s="14" t="s">
        <v>101</v>
      </c>
      <c r="B96" s="8" t="s">
        <v>141</v>
      </c>
      <c r="C96" s="292"/>
    </row>
    <row r="97" spans="1:3" ht="12" customHeight="1" x14ac:dyDescent="0.25">
      <c r="A97" s="14" t="s">
        <v>102</v>
      </c>
      <c r="B97" s="11" t="s">
        <v>186</v>
      </c>
      <c r="C97" s="292"/>
    </row>
    <row r="98" spans="1:3" ht="12" customHeight="1" x14ac:dyDescent="0.25">
      <c r="A98" s="14" t="s">
        <v>113</v>
      </c>
      <c r="B98" s="19" t="s">
        <v>187</v>
      </c>
      <c r="C98" s="292"/>
    </row>
    <row r="99" spans="1:3" ht="12" customHeight="1" x14ac:dyDescent="0.25">
      <c r="A99" s="14" t="s">
        <v>103</v>
      </c>
      <c r="B99" s="8" t="s">
        <v>454</v>
      </c>
      <c r="C99" s="292"/>
    </row>
    <row r="100" spans="1:3" ht="12" customHeight="1" x14ac:dyDescent="0.25">
      <c r="A100" s="14" t="s">
        <v>104</v>
      </c>
      <c r="B100" s="147" t="s">
        <v>453</v>
      </c>
      <c r="C100" s="292"/>
    </row>
    <row r="101" spans="1:3" ht="12" customHeight="1" x14ac:dyDescent="0.25">
      <c r="A101" s="14" t="s">
        <v>114</v>
      </c>
      <c r="B101" s="147" t="s">
        <v>452</v>
      </c>
      <c r="C101" s="292"/>
    </row>
    <row r="102" spans="1:3" ht="12" customHeight="1" x14ac:dyDescent="0.25">
      <c r="A102" s="14" t="s">
        <v>115</v>
      </c>
      <c r="B102" s="145" t="s">
        <v>359</v>
      </c>
      <c r="C102" s="292"/>
    </row>
    <row r="103" spans="1:3" ht="12" customHeight="1" x14ac:dyDescent="0.25">
      <c r="A103" s="14" t="s">
        <v>116</v>
      </c>
      <c r="B103" s="146" t="s">
        <v>360</v>
      </c>
      <c r="C103" s="292"/>
    </row>
    <row r="104" spans="1:3" ht="12" customHeight="1" x14ac:dyDescent="0.25">
      <c r="A104" s="14" t="s">
        <v>117</v>
      </c>
      <c r="B104" s="146" t="s">
        <v>361</v>
      </c>
      <c r="C104" s="292"/>
    </row>
    <row r="105" spans="1:3" ht="12" customHeight="1" x14ac:dyDescent="0.25">
      <c r="A105" s="14" t="s">
        <v>119</v>
      </c>
      <c r="B105" s="145" t="s">
        <v>362</v>
      </c>
      <c r="C105" s="292"/>
    </row>
    <row r="106" spans="1:3" ht="12" customHeight="1" x14ac:dyDescent="0.25">
      <c r="A106" s="14" t="s">
        <v>188</v>
      </c>
      <c r="B106" s="145" t="s">
        <v>363</v>
      </c>
      <c r="C106" s="292"/>
    </row>
    <row r="107" spans="1:3" ht="12" customHeight="1" x14ac:dyDescent="0.25">
      <c r="A107" s="14" t="s">
        <v>357</v>
      </c>
      <c r="B107" s="146" t="s">
        <v>364</v>
      </c>
      <c r="C107" s="292"/>
    </row>
    <row r="108" spans="1:3" ht="12" customHeight="1" x14ac:dyDescent="0.25">
      <c r="A108" s="13" t="s">
        <v>358</v>
      </c>
      <c r="B108" s="147" t="s">
        <v>365</v>
      </c>
      <c r="C108" s="292"/>
    </row>
    <row r="109" spans="1:3" ht="12" customHeight="1" x14ac:dyDescent="0.25">
      <c r="A109" s="14" t="s">
        <v>450</v>
      </c>
      <c r="B109" s="147" t="s">
        <v>366</v>
      </c>
      <c r="C109" s="292"/>
    </row>
    <row r="110" spans="1:3" ht="12" customHeight="1" x14ac:dyDescent="0.25">
      <c r="A110" s="16" t="s">
        <v>451</v>
      </c>
      <c r="B110" s="147" t="s">
        <v>367</v>
      </c>
      <c r="C110" s="292"/>
    </row>
    <row r="111" spans="1:3" ht="12" customHeight="1" x14ac:dyDescent="0.25">
      <c r="A111" s="14" t="s">
        <v>455</v>
      </c>
      <c r="B111" s="11" t="s">
        <v>50</v>
      </c>
      <c r="C111" s="290"/>
    </row>
    <row r="112" spans="1:3" ht="12" customHeight="1" x14ac:dyDescent="0.25">
      <c r="A112" s="14" t="s">
        <v>456</v>
      </c>
      <c r="B112" s="8" t="s">
        <v>458</v>
      </c>
      <c r="C112" s="290"/>
    </row>
    <row r="113" spans="1:3" ht="12" customHeight="1" thickBot="1" x14ac:dyDescent="0.3">
      <c r="A113" s="18" t="s">
        <v>457</v>
      </c>
      <c r="B113" s="464" t="s">
        <v>459</v>
      </c>
      <c r="C113" s="296"/>
    </row>
    <row r="114" spans="1:3" ht="12" customHeight="1" thickBot="1" x14ac:dyDescent="0.3">
      <c r="A114" s="461" t="s">
        <v>19</v>
      </c>
      <c r="B114" s="462" t="s">
        <v>368</v>
      </c>
      <c r="C114" s="463">
        <f>+C115+C117+C119</f>
        <v>0</v>
      </c>
    </row>
    <row r="115" spans="1:3" ht="12" customHeight="1" x14ac:dyDescent="0.25">
      <c r="A115" s="15" t="s">
        <v>105</v>
      </c>
      <c r="B115" s="8" t="s">
        <v>227</v>
      </c>
      <c r="C115" s="291"/>
    </row>
    <row r="116" spans="1:3" ht="12" customHeight="1" x14ac:dyDescent="0.25">
      <c r="A116" s="15" t="s">
        <v>106</v>
      </c>
      <c r="B116" s="12" t="s">
        <v>372</v>
      </c>
      <c r="C116" s="291"/>
    </row>
    <row r="117" spans="1:3" ht="12" customHeight="1" x14ac:dyDescent="0.25">
      <c r="A117" s="15" t="s">
        <v>107</v>
      </c>
      <c r="B117" s="12" t="s">
        <v>189</v>
      </c>
      <c r="C117" s="290"/>
    </row>
    <row r="118" spans="1:3" ht="12" customHeight="1" x14ac:dyDescent="0.25">
      <c r="A118" s="15" t="s">
        <v>108</v>
      </c>
      <c r="B118" s="12" t="s">
        <v>373</v>
      </c>
      <c r="C118" s="264"/>
    </row>
    <row r="119" spans="1:3" ht="12" customHeight="1" x14ac:dyDescent="0.25">
      <c r="A119" s="15" t="s">
        <v>109</v>
      </c>
      <c r="B119" s="285" t="s">
        <v>230</v>
      </c>
      <c r="C119" s="264"/>
    </row>
    <row r="120" spans="1:3" ht="12" customHeight="1" x14ac:dyDescent="0.25">
      <c r="A120" s="15" t="s">
        <v>118</v>
      </c>
      <c r="B120" s="284" t="s">
        <v>438</v>
      </c>
      <c r="C120" s="264"/>
    </row>
    <row r="121" spans="1:3" ht="12" customHeight="1" x14ac:dyDescent="0.25">
      <c r="A121" s="15" t="s">
        <v>120</v>
      </c>
      <c r="B121" s="391" t="s">
        <v>378</v>
      </c>
      <c r="C121" s="264"/>
    </row>
    <row r="122" spans="1:3" x14ac:dyDescent="0.25">
      <c r="A122" s="15" t="s">
        <v>190</v>
      </c>
      <c r="B122" s="146" t="s">
        <v>361</v>
      </c>
      <c r="C122" s="264"/>
    </row>
    <row r="123" spans="1:3" ht="12" customHeight="1" x14ac:dyDescent="0.25">
      <c r="A123" s="15" t="s">
        <v>191</v>
      </c>
      <c r="B123" s="146" t="s">
        <v>377</v>
      </c>
      <c r="C123" s="264"/>
    </row>
    <row r="124" spans="1:3" ht="12" customHeight="1" x14ac:dyDescent="0.25">
      <c r="A124" s="15" t="s">
        <v>192</v>
      </c>
      <c r="B124" s="146" t="s">
        <v>376</v>
      </c>
      <c r="C124" s="264"/>
    </row>
    <row r="125" spans="1:3" ht="12" customHeight="1" x14ac:dyDescent="0.25">
      <c r="A125" s="15" t="s">
        <v>369</v>
      </c>
      <c r="B125" s="146" t="s">
        <v>364</v>
      </c>
      <c r="C125" s="264"/>
    </row>
    <row r="126" spans="1:3" ht="12" customHeight="1" x14ac:dyDescent="0.25">
      <c r="A126" s="15" t="s">
        <v>370</v>
      </c>
      <c r="B126" s="146" t="s">
        <v>375</v>
      </c>
      <c r="C126" s="264"/>
    </row>
    <row r="127" spans="1:3" ht="16.5" thickBot="1" x14ac:dyDescent="0.3">
      <c r="A127" s="13" t="s">
        <v>371</v>
      </c>
      <c r="B127" s="146" t="s">
        <v>374</v>
      </c>
      <c r="C127" s="265"/>
    </row>
    <row r="128" spans="1:3" ht="12" customHeight="1" thickBot="1" x14ac:dyDescent="0.3">
      <c r="A128" s="20" t="s">
        <v>20</v>
      </c>
      <c r="B128" s="130" t="s">
        <v>460</v>
      </c>
      <c r="C128" s="288">
        <f>+C93+C114</f>
        <v>0</v>
      </c>
    </row>
    <row r="129" spans="1:3" ht="12" customHeight="1" thickBot="1" x14ac:dyDescent="0.3">
      <c r="A129" s="20" t="s">
        <v>21</v>
      </c>
      <c r="B129" s="130" t="s">
        <v>461</v>
      </c>
      <c r="C129" s="288">
        <f>+C130+C131+C132</f>
        <v>0</v>
      </c>
    </row>
    <row r="130" spans="1:3" ht="12" customHeight="1" x14ac:dyDescent="0.25">
      <c r="A130" s="15" t="s">
        <v>269</v>
      </c>
      <c r="B130" s="12" t="s">
        <v>468</v>
      </c>
      <c r="C130" s="264"/>
    </row>
    <row r="131" spans="1:3" ht="12" customHeight="1" x14ac:dyDescent="0.25">
      <c r="A131" s="15" t="s">
        <v>272</v>
      </c>
      <c r="B131" s="12" t="s">
        <v>469</v>
      </c>
      <c r="C131" s="264"/>
    </row>
    <row r="132" spans="1:3" ht="12" customHeight="1" thickBot="1" x14ac:dyDescent="0.3">
      <c r="A132" s="13" t="s">
        <v>273</v>
      </c>
      <c r="B132" s="12" t="s">
        <v>470</v>
      </c>
      <c r="C132" s="264"/>
    </row>
    <row r="133" spans="1:3" ht="12" customHeight="1" thickBot="1" x14ac:dyDescent="0.3">
      <c r="A133" s="20" t="s">
        <v>22</v>
      </c>
      <c r="B133" s="130" t="s">
        <v>462</v>
      </c>
      <c r="C133" s="288">
        <f>SUM(C134:C139)</f>
        <v>0</v>
      </c>
    </row>
    <row r="134" spans="1:3" ht="12" customHeight="1" x14ac:dyDescent="0.25">
      <c r="A134" s="15" t="s">
        <v>92</v>
      </c>
      <c r="B134" s="9" t="s">
        <v>471</v>
      </c>
      <c r="C134" s="264"/>
    </row>
    <row r="135" spans="1:3" ht="12" customHeight="1" x14ac:dyDescent="0.25">
      <c r="A135" s="15" t="s">
        <v>93</v>
      </c>
      <c r="B135" s="9" t="s">
        <v>463</v>
      </c>
      <c r="C135" s="264"/>
    </row>
    <row r="136" spans="1:3" ht="12" customHeight="1" x14ac:dyDescent="0.25">
      <c r="A136" s="15" t="s">
        <v>94</v>
      </c>
      <c r="B136" s="9" t="s">
        <v>464</v>
      </c>
      <c r="C136" s="264"/>
    </row>
    <row r="137" spans="1:3" ht="12" customHeight="1" x14ac:dyDescent="0.25">
      <c r="A137" s="15" t="s">
        <v>177</v>
      </c>
      <c r="B137" s="9" t="s">
        <v>465</v>
      </c>
      <c r="C137" s="264"/>
    </row>
    <row r="138" spans="1:3" ht="12" customHeight="1" x14ac:dyDescent="0.25">
      <c r="A138" s="15" t="s">
        <v>178</v>
      </c>
      <c r="B138" s="9" t="s">
        <v>466</v>
      </c>
      <c r="C138" s="264"/>
    </row>
    <row r="139" spans="1:3" ht="12" customHeight="1" thickBot="1" x14ac:dyDescent="0.3">
      <c r="A139" s="13" t="s">
        <v>179</v>
      </c>
      <c r="B139" s="9" t="s">
        <v>467</v>
      </c>
      <c r="C139" s="264"/>
    </row>
    <row r="140" spans="1:3" ht="12" customHeight="1" thickBot="1" x14ac:dyDescent="0.3">
      <c r="A140" s="20" t="s">
        <v>23</v>
      </c>
      <c r="B140" s="130" t="s">
        <v>475</v>
      </c>
      <c r="C140" s="294">
        <f>+C141+C142+C143+C144</f>
        <v>0</v>
      </c>
    </row>
    <row r="141" spans="1:3" ht="12" customHeight="1" x14ac:dyDescent="0.25">
      <c r="A141" s="15" t="s">
        <v>95</v>
      </c>
      <c r="B141" s="9" t="s">
        <v>379</v>
      </c>
      <c r="C141" s="264"/>
    </row>
    <row r="142" spans="1:3" ht="12" customHeight="1" x14ac:dyDescent="0.25">
      <c r="A142" s="15" t="s">
        <v>96</v>
      </c>
      <c r="B142" s="9" t="s">
        <v>380</v>
      </c>
      <c r="C142" s="264"/>
    </row>
    <row r="143" spans="1:3" ht="12" customHeight="1" x14ac:dyDescent="0.25">
      <c r="A143" s="15" t="s">
        <v>293</v>
      </c>
      <c r="B143" s="9" t="s">
        <v>476</v>
      </c>
      <c r="C143" s="264"/>
    </row>
    <row r="144" spans="1:3" ht="12" customHeight="1" thickBot="1" x14ac:dyDescent="0.3">
      <c r="A144" s="13" t="s">
        <v>294</v>
      </c>
      <c r="B144" s="7" t="s">
        <v>399</v>
      </c>
      <c r="C144" s="264"/>
    </row>
    <row r="145" spans="1:9" ht="12" customHeight="1" thickBot="1" x14ac:dyDescent="0.3">
      <c r="A145" s="20" t="s">
        <v>24</v>
      </c>
      <c r="B145" s="130" t="s">
        <v>477</v>
      </c>
      <c r="C145" s="297">
        <f>SUM(C146:C150)</f>
        <v>0</v>
      </c>
    </row>
    <row r="146" spans="1:9" ht="12" customHeight="1" x14ac:dyDescent="0.25">
      <c r="A146" s="15" t="s">
        <v>97</v>
      </c>
      <c r="B146" s="9" t="s">
        <v>472</v>
      </c>
      <c r="C146" s="264"/>
    </row>
    <row r="147" spans="1:9" ht="12" customHeight="1" x14ac:dyDescent="0.25">
      <c r="A147" s="15" t="s">
        <v>98</v>
      </c>
      <c r="B147" s="9" t="s">
        <v>479</v>
      </c>
      <c r="C147" s="264"/>
    </row>
    <row r="148" spans="1:9" ht="12" customHeight="1" x14ac:dyDescent="0.25">
      <c r="A148" s="15" t="s">
        <v>305</v>
      </c>
      <c r="B148" s="9" t="s">
        <v>474</v>
      </c>
      <c r="C148" s="264"/>
    </row>
    <row r="149" spans="1:9" ht="12" customHeight="1" x14ac:dyDescent="0.25">
      <c r="A149" s="15" t="s">
        <v>306</v>
      </c>
      <c r="B149" s="9" t="s">
        <v>480</v>
      </c>
      <c r="C149" s="264"/>
    </row>
    <row r="150" spans="1:9" ht="12" customHeight="1" thickBot="1" x14ac:dyDescent="0.3">
      <c r="A150" s="15" t="s">
        <v>478</v>
      </c>
      <c r="B150" s="9" t="s">
        <v>481</v>
      </c>
      <c r="C150" s="264"/>
    </row>
    <row r="151" spans="1:9" ht="12" customHeight="1" thickBot="1" x14ac:dyDescent="0.3">
      <c r="A151" s="20" t="s">
        <v>25</v>
      </c>
      <c r="B151" s="130" t="s">
        <v>482</v>
      </c>
      <c r="C151" s="465"/>
    </row>
    <row r="152" spans="1:9" ht="12" customHeight="1" thickBot="1" x14ac:dyDescent="0.3">
      <c r="A152" s="20" t="s">
        <v>26</v>
      </c>
      <c r="B152" s="130" t="s">
        <v>483</v>
      </c>
      <c r="C152" s="465"/>
    </row>
    <row r="153" spans="1:9" ht="15" customHeight="1" thickBot="1" x14ac:dyDescent="0.3">
      <c r="A153" s="20" t="s">
        <v>27</v>
      </c>
      <c r="B153" s="130" t="s">
        <v>485</v>
      </c>
      <c r="C153" s="402">
        <f>+C129+C133+C140+C145+C151+C152</f>
        <v>0</v>
      </c>
      <c r="F153" s="403"/>
      <c r="G153" s="404"/>
      <c r="H153" s="404"/>
      <c r="I153" s="404"/>
    </row>
    <row r="154" spans="1:9" s="1" customFormat="1" ht="12.95" customHeight="1" thickBot="1" x14ac:dyDescent="0.25">
      <c r="A154" s="286" t="s">
        <v>28</v>
      </c>
      <c r="B154" s="366" t="s">
        <v>484</v>
      </c>
      <c r="C154" s="402">
        <f>+C128+C153</f>
        <v>0</v>
      </c>
    </row>
    <row r="155" spans="1:9" ht="7.5" customHeight="1" x14ac:dyDescent="0.25"/>
    <row r="156" spans="1:9" x14ac:dyDescent="0.25">
      <c r="A156" s="778" t="s">
        <v>381</v>
      </c>
      <c r="B156" s="778"/>
      <c r="C156" s="778"/>
    </row>
    <row r="157" spans="1:9" ht="15" customHeight="1" thickBot="1" x14ac:dyDescent="0.3">
      <c r="A157" s="775" t="s">
        <v>156</v>
      </c>
      <c r="B157" s="775"/>
      <c r="C157" s="298" t="s">
        <v>228</v>
      </c>
    </row>
    <row r="158" spans="1:9" ht="13.5" customHeight="1" thickBot="1" x14ac:dyDescent="0.3">
      <c r="A158" s="20">
        <v>1</v>
      </c>
      <c r="B158" s="28" t="s">
        <v>486</v>
      </c>
      <c r="C158" s="288">
        <f>+C62-C128</f>
        <v>0</v>
      </c>
    </row>
    <row r="159" spans="1:9" ht="27.75" customHeight="1" thickBot="1" x14ac:dyDescent="0.3">
      <c r="A159" s="20" t="s">
        <v>19</v>
      </c>
      <c r="B159" s="28" t="s">
        <v>492</v>
      </c>
      <c r="C159" s="288">
        <f>+C86-C153</f>
        <v>0</v>
      </c>
    </row>
  </sheetData>
  <mergeCells count="6">
    <mergeCell ref="A156:C156"/>
    <mergeCell ref="A157:B157"/>
    <mergeCell ref="A1:C1"/>
    <mergeCell ref="A2:B2"/>
    <mergeCell ref="A89:C89"/>
    <mergeCell ref="A90:B90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1" fitToHeight="2" orientation="portrait" r:id="rId1"/>
  <headerFooter alignWithMargins="0">
    <oddHeader>&amp;C&amp;"Times New Roman CE,Félkövér"&amp;12
.......................Önkormányzat
2015. ÉVI KÖLTSÉGVETÉS
ÁLLAMI (ÁLLAMIGAZGATÁSI) FELADATOK MÉRLEGE
&amp;R&amp;"Times New Roman CE,Félkövér dőlt"&amp;11 1.4. melléklet a ........./2015. (.......) önkormányzati rendelethez</oddHeader>
  </headerFooter>
  <rowBreaks count="1" manualBreakCount="1">
    <brk id="88" max="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32"/>
  <sheetViews>
    <sheetView topLeftCell="A3" zoomScale="130" zoomScaleNormal="130" zoomScaleSheetLayoutView="100" workbookViewId="0">
      <selection activeCell="C20" sqref="C20"/>
    </sheetView>
  </sheetViews>
  <sheetFormatPr defaultRowHeight="12.75" x14ac:dyDescent="0.2"/>
  <cols>
    <col min="1" max="1" width="6.83203125" style="41" customWidth="1"/>
    <col min="2" max="2" width="55.1640625" style="42" customWidth="1"/>
    <col min="3" max="3" width="16.33203125" style="41" customWidth="1"/>
    <col min="4" max="4" width="55.1640625" style="41" customWidth="1"/>
    <col min="5" max="5" width="16.33203125" style="41" customWidth="1"/>
    <col min="6" max="6" width="3.33203125" style="41" customWidth="1"/>
    <col min="7" max="16384" width="9.33203125" style="41"/>
  </cols>
  <sheetData>
    <row r="1" spans="1:6" ht="39.75" customHeight="1" x14ac:dyDescent="0.2">
      <c r="B1" s="307" t="s">
        <v>160</v>
      </c>
      <c r="C1" s="308"/>
      <c r="D1" s="308"/>
      <c r="E1" s="308"/>
      <c r="F1" s="783" t="str">
        <f>+CONCATENATE("2.1. melléklet a……... /",LEFT(ÖSSZEFÜGGÉSEK!A5,4),". (………...) önkormányzati rendelethez")</f>
        <v>2.1. melléklet a……... /2021. (………...) önkormányzati rendelethez</v>
      </c>
    </row>
    <row r="2" spans="1:6" ht="14.25" thickBot="1" x14ac:dyDescent="0.25">
      <c r="E2" s="43" t="s">
        <v>641</v>
      </c>
      <c r="F2" s="783"/>
    </row>
    <row r="3" spans="1:6" ht="18" customHeight="1" thickBot="1" x14ac:dyDescent="0.25">
      <c r="A3" s="781" t="s">
        <v>70</v>
      </c>
      <c r="B3" s="309" t="s">
        <v>57</v>
      </c>
      <c r="C3" s="310"/>
      <c r="D3" s="309" t="s">
        <v>58</v>
      </c>
      <c r="E3" s="311"/>
      <c r="F3" s="783"/>
    </row>
    <row r="4" spans="1:6" s="44" customFormat="1" ht="35.25" customHeight="1" thickBot="1" x14ac:dyDescent="0.25">
      <c r="A4" s="782"/>
      <c r="B4" s="196" t="s">
        <v>62</v>
      </c>
      <c r="C4" s="197" t="str">
        <f>+'1.1.sz.mell.'!C3</f>
        <v>2021. évi eredeti előirányzat</v>
      </c>
      <c r="D4" s="196" t="s">
        <v>62</v>
      </c>
      <c r="E4" s="48" t="str">
        <f>+C4</f>
        <v>2021. évi eredeti előirányzat</v>
      </c>
      <c r="F4" s="783"/>
    </row>
    <row r="5" spans="1:6" s="316" customFormat="1" ht="12" customHeight="1" thickBot="1" x14ac:dyDescent="0.25">
      <c r="A5" s="312" t="s">
        <v>505</v>
      </c>
      <c r="B5" s="313" t="s">
        <v>506</v>
      </c>
      <c r="C5" s="314" t="s">
        <v>507</v>
      </c>
      <c r="D5" s="313" t="s">
        <v>509</v>
      </c>
      <c r="E5" s="315" t="s">
        <v>508</v>
      </c>
      <c r="F5" s="783"/>
    </row>
    <row r="6" spans="1:6" ht="12.95" customHeight="1" x14ac:dyDescent="0.2">
      <c r="A6" s="317" t="s">
        <v>18</v>
      </c>
      <c r="B6" s="335" t="s">
        <v>382</v>
      </c>
      <c r="C6" s="433">
        <f>'1.1.sz.mell.'!C5</f>
        <v>174040585</v>
      </c>
      <c r="D6" s="335" t="s">
        <v>63</v>
      </c>
      <c r="E6" s="691">
        <f>'1.1.sz.mell.'!C96</f>
        <v>160619351</v>
      </c>
      <c r="F6" s="783"/>
    </row>
    <row r="7" spans="1:6" ht="12.95" customHeight="1" x14ac:dyDescent="0.2">
      <c r="A7" s="319" t="s">
        <v>19</v>
      </c>
      <c r="B7" s="324" t="s">
        <v>383</v>
      </c>
      <c r="C7" s="293">
        <f>'1.1.sz.mell.'!C12</f>
        <v>0</v>
      </c>
      <c r="D7" s="324" t="s">
        <v>185</v>
      </c>
      <c r="E7" s="293">
        <f>'1.1.sz.mell.'!C97</f>
        <v>21422158</v>
      </c>
      <c r="F7" s="783"/>
    </row>
    <row r="8" spans="1:6" ht="12.95" customHeight="1" x14ac:dyDescent="0.2">
      <c r="A8" s="319" t="s">
        <v>20</v>
      </c>
      <c r="B8" s="324" t="s">
        <v>404</v>
      </c>
      <c r="C8" s="293"/>
      <c r="D8" s="324" t="s">
        <v>233</v>
      </c>
      <c r="E8" s="382">
        <f>'1.1.sz.mell.'!C98</f>
        <v>96209560</v>
      </c>
      <c r="F8" s="783"/>
    </row>
    <row r="9" spans="1:6" ht="12.95" customHeight="1" x14ac:dyDescent="0.2">
      <c r="A9" s="319" t="s">
        <v>21</v>
      </c>
      <c r="B9" s="324" t="s">
        <v>176</v>
      </c>
      <c r="C9" s="293">
        <f>'1.1.sz.mell.'!C26</f>
        <v>10414500</v>
      </c>
      <c r="D9" s="324" t="s">
        <v>186</v>
      </c>
      <c r="E9" s="382">
        <f>'1.1.sz.mell.'!C99</f>
        <v>36599000</v>
      </c>
      <c r="F9" s="783"/>
    </row>
    <row r="10" spans="1:6" ht="12.95" customHeight="1" x14ac:dyDescent="0.2">
      <c r="A10" s="319" t="s">
        <v>22</v>
      </c>
      <c r="B10" s="692" t="s">
        <v>431</v>
      </c>
      <c r="C10" s="293">
        <f>'1.1.sz.mell.'!C34</f>
        <v>24639817</v>
      </c>
      <c r="D10" s="324" t="s">
        <v>187</v>
      </c>
      <c r="E10" s="382">
        <f>'1.1.sz.mell.'!C100</f>
        <v>10297364</v>
      </c>
      <c r="F10" s="783"/>
    </row>
    <row r="11" spans="1:6" ht="12.95" customHeight="1" x14ac:dyDescent="0.2">
      <c r="A11" s="319" t="s">
        <v>23</v>
      </c>
      <c r="B11" s="324" t="s">
        <v>384</v>
      </c>
      <c r="C11" s="693">
        <f>'1.1.sz.mell.'!C52</f>
        <v>92245156</v>
      </c>
      <c r="D11" s="324" t="s">
        <v>50</v>
      </c>
      <c r="E11" s="80"/>
      <c r="F11" s="783"/>
    </row>
    <row r="12" spans="1:6" ht="12.95" customHeight="1" x14ac:dyDescent="0.2">
      <c r="A12" s="319" t="s">
        <v>24</v>
      </c>
      <c r="B12" s="324" t="s">
        <v>493</v>
      </c>
      <c r="C12" s="79"/>
      <c r="D12" s="694"/>
      <c r="E12" s="80"/>
      <c r="F12" s="783"/>
    </row>
    <row r="13" spans="1:6" ht="12.95" customHeight="1" x14ac:dyDescent="0.2">
      <c r="A13" s="319" t="s">
        <v>25</v>
      </c>
      <c r="B13" s="694"/>
      <c r="C13" s="79"/>
      <c r="D13" s="694"/>
      <c r="E13" s="80"/>
      <c r="F13" s="783"/>
    </row>
    <row r="14" spans="1:6" ht="12.95" customHeight="1" x14ac:dyDescent="0.2">
      <c r="A14" s="319" t="s">
        <v>26</v>
      </c>
      <c r="B14" s="405"/>
      <c r="C14" s="693"/>
      <c r="D14" s="694"/>
      <c r="E14" s="80"/>
      <c r="F14" s="783"/>
    </row>
    <row r="15" spans="1:6" ht="12.95" customHeight="1" x14ac:dyDescent="0.2">
      <c r="A15" s="319" t="s">
        <v>27</v>
      </c>
      <c r="B15" s="694"/>
      <c r="C15" s="79"/>
      <c r="D15" s="694"/>
      <c r="E15" s="80"/>
      <c r="F15" s="783"/>
    </row>
    <row r="16" spans="1:6" ht="12.95" customHeight="1" x14ac:dyDescent="0.2">
      <c r="A16" s="319" t="s">
        <v>28</v>
      </c>
      <c r="B16" s="694"/>
      <c r="C16" s="79"/>
      <c r="D16" s="694"/>
      <c r="E16" s="80"/>
      <c r="F16" s="783"/>
    </row>
    <row r="17" spans="1:6" ht="12.95" customHeight="1" thickBot="1" x14ac:dyDescent="0.25">
      <c r="A17" s="319" t="s">
        <v>29</v>
      </c>
      <c r="B17" s="695"/>
      <c r="C17" s="696"/>
      <c r="D17" s="694"/>
      <c r="E17" s="697"/>
      <c r="F17" s="783"/>
    </row>
    <row r="18" spans="1:6" ht="15.95" customHeight="1" thickBot="1" x14ac:dyDescent="0.25">
      <c r="A18" s="321" t="s">
        <v>30</v>
      </c>
      <c r="B18" s="131" t="s">
        <v>494</v>
      </c>
      <c r="C18" s="301">
        <f>SUM(C6:C11)-C8</f>
        <v>301340058</v>
      </c>
      <c r="D18" s="131" t="s">
        <v>390</v>
      </c>
      <c r="E18" s="305">
        <f>SUM(E6:E17)</f>
        <v>325147433</v>
      </c>
      <c r="F18" s="783"/>
    </row>
    <row r="19" spans="1:6" ht="12.95" customHeight="1" x14ac:dyDescent="0.2">
      <c r="A19" s="322" t="s">
        <v>31</v>
      </c>
      <c r="B19" s="323" t="s">
        <v>387</v>
      </c>
      <c r="C19" s="698">
        <f>+C20+C21+C22+C23</f>
        <v>23807375</v>
      </c>
      <c r="D19" s="324" t="s">
        <v>193</v>
      </c>
      <c r="E19" s="306"/>
      <c r="F19" s="783"/>
    </row>
    <row r="20" spans="1:6" ht="12.95" customHeight="1" x14ac:dyDescent="0.2">
      <c r="A20" s="325" t="s">
        <v>32</v>
      </c>
      <c r="B20" s="324" t="s">
        <v>225</v>
      </c>
      <c r="C20" s="79">
        <f>'1.1.sz.mell.'!C73-'2.2.sz.mell  '!C18</f>
        <v>23807375</v>
      </c>
      <c r="D20" s="324" t="s">
        <v>389</v>
      </c>
      <c r="E20" s="80"/>
      <c r="F20" s="783"/>
    </row>
    <row r="21" spans="1:6" ht="12.95" customHeight="1" x14ac:dyDescent="0.2">
      <c r="A21" s="325" t="s">
        <v>33</v>
      </c>
      <c r="B21" s="324" t="s">
        <v>226</v>
      </c>
      <c r="C21" s="79"/>
      <c r="D21" s="324" t="s">
        <v>158</v>
      </c>
      <c r="E21" s="80"/>
      <c r="F21" s="783"/>
    </row>
    <row r="22" spans="1:6" ht="12.95" customHeight="1" x14ac:dyDescent="0.2">
      <c r="A22" s="325" t="s">
        <v>34</v>
      </c>
      <c r="B22" s="324" t="s">
        <v>231</v>
      </c>
      <c r="C22" s="79"/>
      <c r="D22" s="324" t="s">
        <v>159</v>
      </c>
      <c r="E22" s="80"/>
      <c r="F22" s="783"/>
    </row>
    <row r="23" spans="1:6" ht="12.95" customHeight="1" x14ac:dyDescent="0.2">
      <c r="A23" s="325" t="s">
        <v>35</v>
      </c>
      <c r="B23" s="324" t="s">
        <v>232</v>
      </c>
      <c r="C23" s="79">
        <f>'1.1.sz.mell.'!C78</f>
        <v>0</v>
      </c>
      <c r="D23" s="323" t="s">
        <v>234</v>
      </c>
      <c r="E23" s="80"/>
      <c r="F23" s="783"/>
    </row>
    <row r="24" spans="1:6" ht="12.95" customHeight="1" x14ac:dyDescent="0.2">
      <c r="A24" s="325" t="s">
        <v>36</v>
      </c>
      <c r="B24" s="324" t="s">
        <v>388</v>
      </c>
      <c r="C24" s="326">
        <f>+C25+C26</f>
        <v>0</v>
      </c>
      <c r="D24" s="324" t="s">
        <v>194</v>
      </c>
      <c r="E24" s="80"/>
      <c r="F24" s="783"/>
    </row>
    <row r="25" spans="1:6" ht="12.95" customHeight="1" x14ac:dyDescent="0.2">
      <c r="A25" s="322" t="s">
        <v>37</v>
      </c>
      <c r="B25" s="323" t="s">
        <v>385</v>
      </c>
      <c r="C25" s="302"/>
      <c r="D25" s="335" t="s">
        <v>476</v>
      </c>
      <c r="E25" s="306"/>
      <c r="F25" s="783"/>
    </row>
    <row r="26" spans="1:6" ht="12.95" customHeight="1" x14ac:dyDescent="0.2">
      <c r="A26" s="325" t="s">
        <v>38</v>
      </c>
      <c r="B26" s="324" t="s">
        <v>386</v>
      </c>
      <c r="C26" s="79"/>
      <c r="D26" s="324" t="s">
        <v>482</v>
      </c>
      <c r="E26" s="80"/>
      <c r="F26" s="783"/>
    </row>
    <row r="27" spans="1:6" ht="12.95" customHeight="1" x14ac:dyDescent="0.2">
      <c r="A27" s="319" t="s">
        <v>39</v>
      </c>
      <c r="B27" s="324" t="s">
        <v>487</v>
      </c>
      <c r="C27" s="79"/>
      <c r="D27" s="324" t="s">
        <v>483</v>
      </c>
      <c r="E27" s="80"/>
      <c r="F27" s="783"/>
    </row>
    <row r="28" spans="1:6" ht="12.95" customHeight="1" thickBot="1" x14ac:dyDescent="0.25">
      <c r="A28" s="377" t="s">
        <v>40</v>
      </c>
      <c r="B28" s="323" t="s">
        <v>343</v>
      </c>
      <c r="C28" s="302"/>
      <c r="D28" s="699" t="s">
        <v>568</v>
      </c>
      <c r="E28" s="306">
        <f>'1.1.sz.mell.'!C145</f>
        <v>0</v>
      </c>
      <c r="F28" s="783"/>
    </row>
    <row r="29" spans="1:6" ht="15.95" customHeight="1" thickBot="1" x14ac:dyDescent="0.25">
      <c r="A29" s="321" t="s">
        <v>41</v>
      </c>
      <c r="B29" s="131" t="s">
        <v>495</v>
      </c>
      <c r="C29" s="301">
        <f>+C19+C24+C27+C28</f>
        <v>23807375</v>
      </c>
      <c r="D29" s="131" t="s">
        <v>497</v>
      </c>
      <c r="E29" s="305">
        <f>SUM(E19:E28)</f>
        <v>0</v>
      </c>
      <c r="F29" s="783"/>
    </row>
    <row r="30" spans="1:6" ht="13.5" thickBot="1" x14ac:dyDescent="0.25">
      <c r="A30" s="321" t="s">
        <v>42</v>
      </c>
      <c r="B30" s="327" t="s">
        <v>496</v>
      </c>
      <c r="C30" s="328">
        <f>+C18+C29</f>
        <v>325147433</v>
      </c>
      <c r="D30" s="327" t="s">
        <v>498</v>
      </c>
      <c r="E30" s="328">
        <f>+E18+E29</f>
        <v>325147433</v>
      </c>
      <c r="F30" s="783"/>
    </row>
    <row r="31" spans="1:6" ht="13.5" thickBot="1" x14ac:dyDescent="0.25">
      <c r="A31" s="321" t="s">
        <v>43</v>
      </c>
      <c r="B31" s="327" t="s">
        <v>235</v>
      </c>
      <c r="C31" s="328" t="str">
        <f>IF(C18+C29-E30&lt;0,E30-(C18+C29),"-")</f>
        <v>-</v>
      </c>
      <c r="D31" s="327" t="s">
        <v>236</v>
      </c>
      <c r="E31" s="328" t="str">
        <f>IF(C18+C29-E30&gt;0,C18+C29-E30,"-")</f>
        <v>-</v>
      </c>
      <c r="F31" s="783"/>
    </row>
    <row r="32" spans="1:6" ht="18.75" x14ac:dyDescent="0.2">
      <c r="B32" s="784"/>
      <c r="C32" s="784"/>
      <c r="D32" s="784"/>
    </row>
  </sheetData>
  <mergeCells count="3">
    <mergeCell ref="A3:A4"/>
    <mergeCell ref="F1:F31"/>
    <mergeCell ref="B32:D32"/>
  </mergeCells>
  <phoneticPr fontId="0" type="noConversion"/>
  <printOptions horizontalCentered="1"/>
  <pageMargins left="0.31496062992125984" right="0.47244094488188981" top="0.9055118110236221" bottom="0.51181102362204722" header="0.6692913385826772" footer="0.27559055118110237"/>
  <pageSetup paperSize="9" orientation="landscape" verticalDpi="300" r:id="rId1"/>
  <headerFooter alignWithMargins="0">
    <oddHeader xml:space="preserve">&amp;R&amp;"Times New Roman CE,Félkövér dőlt"&amp;11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33"/>
  <sheetViews>
    <sheetView topLeftCell="C16" zoomScale="175" zoomScaleNormal="175" zoomScaleSheetLayoutView="115" workbookViewId="0">
      <selection activeCell="D33" sqref="D33"/>
    </sheetView>
  </sheetViews>
  <sheetFormatPr defaultRowHeight="12.75" x14ac:dyDescent="0.2"/>
  <cols>
    <col min="1" max="1" width="6.83203125" style="41" customWidth="1"/>
    <col min="2" max="2" width="55.1640625" style="42" customWidth="1"/>
    <col min="3" max="3" width="16.33203125" style="41" customWidth="1"/>
    <col min="4" max="4" width="55.1640625" style="41" customWidth="1"/>
    <col min="5" max="5" width="16.33203125" style="41" customWidth="1"/>
    <col min="6" max="6" width="4.83203125" style="41" customWidth="1"/>
    <col min="7" max="16384" width="9.33203125" style="41"/>
  </cols>
  <sheetData>
    <row r="1" spans="1:6" ht="31.5" x14ac:dyDescent="0.2">
      <c r="B1" s="307" t="s">
        <v>161</v>
      </c>
      <c r="C1" s="308"/>
      <c r="D1" s="308"/>
      <c r="E1" s="308"/>
      <c r="F1" s="783" t="str">
        <f>+CONCATENATE("2.2. melléklet a ……../",LEFT(ÖSSZEFÜGGÉSEK!A5,4),". (……….) önkormányzati rendelethez")</f>
        <v>2.2. melléklet a ……../2021. (……….) önkormányzati rendelethez</v>
      </c>
    </row>
    <row r="2" spans="1:6" ht="14.25" thickBot="1" x14ac:dyDescent="0.25">
      <c r="E2" s="43" t="s">
        <v>632</v>
      </c>
      <c r="F2" s="783"/>
    </row>
    <row r="3" spans="1:6" ht="13.5" thickBot="1" x14ac:dyDescent="0.25">
      <c r="A3" s="785" t="s">
        <v>70</v>
      </c>
      <c r="B3" s="309" t="s">
        <v>57</v>
      </c>
      <c r="C3" s="310"/>
      <c r="D3" s="309" t="s">
        <v>58</v>
      </c>
      <c r="E3" s="311"/>
      <c r="F3" s="783"/>
    </row>
    <row r="4" spans="1:6" s="44" customFormat="1" ht="24.75" thickBot="1" x14ac:dyDescent="0.25">
      <c r="A4" s="786"/>
      <c r="B4" s="196" t="s">
        <v>62</v>
      </c>
      <c r="C4" s="197" t="str">
        <f>+'2.1.sz.mell  '!C4</f>
        <v>2021. évi eredeti előirányzat</v>
      </c>
      <c r="D4" s="196" t="s">
        <v>62</v>
      </c>
      <c r="E4" s="197" t="str">
        <f>+'2.1.sz.mell  '!C4</f>
        <v>2021. évi eredeti előirányzat</v>
      </c>
      <c r="F4" s="783"/>
    </row>
    <row r="5" spans="1:6" s="44" customFormat="1" ht="13.5" thickBot="1" x14ac:dyDescent="0.25">
      <c r="A5" s="312" t="s">
        <v>505</v>
      </c>
      <c r="B5" s="313" t="s">
        <v>506</v>
      </c>
      <c r="C5" s="314" t="s">
        <v>507</v>
      </c>
      <c r="D5" s="313" t="s">
        <v>509</v>
      </c>
      <c r="E5" s="315" t="s">
        <v>508</v>
      </c>
      <c r="F5" s="783"/>
    </row>
    <row r="6" spans="1:6" ht="12.95" customHeight="1" x14ac:dyDescent="0.2">
      <c r="A6" s="317" t="s">
        <v>18</v>
      </c>
      <c r="B6" s="318" t="s">
        <v>391</v>
      </c>
      <c r="C6" s="644">
        <f>'1.1.sz.mell.'!C58</f>
        <v>0</v>
      </c>
      <c r="D6" s="318" t="s">
        <v>227</v>
      </c>
      <c r="E6" s="769">
        <f>'1.1.sz.mell.'!C117</f>
        <v>149606</v>
      </c>
      <c r="F6" s="783"/>
    </row>
    <row r="7" spans="1:6" x14ac:dyDescent="0.2">
      <c r="A7" s="319" t="s">
        <v>19</v>
      </c>
      <c r="B7" s="320" t="s">
        <v>392</v>
      </c>
      <c r="C7" s="645"/>
      <c r="D7" s="320" t="s">
        <v>397</v>
      </c>
      <c r="E7" s="769">
        <f>'1.1.sz.mell.'!C118</f>
        <v>0</v>
      </c>
      <c r="F7" s="783"/>
    </row>
    <row r="8" spans="1:6" ht="12.95" customHeight="1" x14ac:dyDescent="0.2">
      <c r="A8" s="319" t="s">
        <v>20</v>
      </c>
      <c r="B8" s="320" t="s">
        <v>10</v>
      </c>
      <c r="C8" s="299"/>
      <c r="D8" s="320" t="s">
        <v>189</v>
      </c>
      <c r="E8" s="769">
        <f>'1.1.sz.mell.'!C119</f>
        <v>3540408</v>
      </c>
      <c r="F8" s="783"/>
    </row>
    <row r="9" spans="1:6" ht="12.95" customHeight="1" x14ac:dyDescent="0.2">
      <c r="A9" s="319" t="s">
        <v>21</v>
      </c>
      <c r="B9" s="320" t="s">
        <v>393</v>
      </c>
      <c r="C9" s="299"/>
      <c r="D9" s="320" t="s">
        <v>398</v>
      </c>
      <c r="E9" s="769">
        <f>'1.1.sz.mell.'!C120</f>
        <v>0</v>
      </c>
      <c r="F9" s="783"/>
    </row>
    <row r="10" spans="1:6" ht="12.75" customHeight="1" x14ac:dyDescent="0.2">
      <c r="A10" s="319" t="s">
        <v>22</v>
      </c>
      <c r="B10" s="320" t="s">
        <v>394</v>
      </c>
      <c r="C10" s="299"/>
      <c r="D10" s="320" t="s">
        <v>230</v>
      </c>
      <c r="E10" s="303">
        <f>'1.1.sz.mell.'!C121</f>
        <v>4999321</v>
      </c>
      <c r="F10" s="783"/>
    </row>
    <row r="11" spans="1:6" ht="12.95" customHeight="1" x14ac:dyDescent="0.2">
      <c r="A11" s="319" t="s">
        <v>23</v>
      </c>
      <c r="B11" s="320" t="s">
        <v>395</v>
      </c>
      <c r="C11" s="646">
        <f>'1.1.sz.mell.'!C60</f>
        <v>0</v>
      </c>
      <c r="D11" s="408"/>
      <c r="E11" s="303"/>
      <c r="F11" s="783"/>
    </row>
    <row r="12" spans="1:6" ht="12.95" customHeight="1" x14ac:dyDescent="0.2">
      <c r="A12" s="319" t="s">
        <v>24</v>
      </c>
      <c r="B12" s="45"/>
      <c r="C12" s="299"/>
      <c r="D12" s="408"/>
      <c r="E12" s="303"/>
      <c r="F12" s="783"/>
    </row>
    <row r="13" spans="1:6" ht="12.95" customHeight="1" x14ac:dyDescent="0.2">
      <c r="A13" s="319" t="s">
        <v>25</v>
      </c>
      <c r="B13" s="45"/>
      <c r="C13" s="299"/>
      <c r="D13" s="409"/>
      <c r="E13" s="303"/>
      <c r="F13" s="783"/>
    </row>
    <row r="14" spans="1:6" ht="12.95" customHeight="1" x14ac:dyDescent="0.2">
      <c r="A14" s="319" t="s">
        <v>26</v>
      </c>
      <c r="B14" s="406"/>
      <c r="C14" s="300"/>
      <c r="D14" s="408"/>
      <c r="E14" s="303"/>
      <c r="F14" s="783"/>
    </row>
    <row r="15" spans="1:6" x14ac:dyDescent="0.2">
      <c r="A15" s="319" t="s">
        <v>27</v>
      </c>
      <c r="B15" s="45"/>
      <c r="C15" s="300"/>
      <c r="D15" s="408"/>
      <c r="E15" s="303"/>
      <c r="F15" s="783"/>
    </row>
    <row r="16" spans="1:6" ht="12.95" customHeight="1" thickBot="1" x14ac:dyDescent="0.25">
      <c r="A16" s="377" t="s">
        <v>28</v>
      </c>
      <c r="B16" s="407"/>
      <c r="C16" s="379"/>
      <c r="D16" s="378" t="s">
        <v>50</v>
      </c>
      <c r="E16" s="348"/>
      <c r="F16" s="783"/>
    </row>
    <row r="17" spans="1:6" ht="15.95" customHeight="1" thickBot="1" x14ac:dyDescent="0.25">
      <c r="A17" s="321" t="s">
        <v>29</v>
      </c>
      <c r="B17" s="131" t="s">
        <v>405</v>
      </c>
      <c r="C17" s="301">
        <f>+C6+C8+C9+C11+C12+C13+C14+C15+C16</f>
        <v>0</v>
      </c>
      <c r="D17" s="131" t="s">
        <v>406</v>
      </c>
      <c r="E17" s="305">
        <f>+E6+E8+E10+E11+E12+E13+E14+E15+E16</f>
        <v>8689335</v>
      </c>
      <c r="F17" s="783"/>
    </row>
    <row r="18" spans="1:6" ht="12.95" customHeight="1" x14ac:dyDescent="0.2">
      <c r="A18" s="317" t="s">
        <v>30</v>
      </c>
      <c r="B18" s="331" t="s">
        <v>248</v>
      </c>
      <c r="C18" s="770">
        <f>C19</f>
        <v>8689335</v>
      </c>
      <c r="D18" s="324" t="s">
        <v>193</v>
      </c>
      <c r="E18" s="77"/>
      <c r="F18" s="783"/>
    </row>
    <row r="19" spans="1:6" ht="12.95" customHeight="1" x14ac:dyDescent="0.2">
      <c r="A19" s="319" t="s">
        <v>31</v>
      </c>
      <c r="B19" s="332" t="s">
        <v>237</v>
      </c>
      <c r="C19" s="79">
        <f>E17</f>
        <v>8689335</v>
      </c>
      <c r="D19" s="324" t="s">
        <v>196</v>
      </c>
      <c r="E19" s="80"/>
      <c r="F19" s="783"/>
    </row>
    <row r="20" spans="1:6" ht="12.95" customHeight="1" x14ac:dyDescent="0.2">
      <c r="A20" s="317" t="s">
        <v>32</v>
      </c>
      <c r="B20" s="332" t="s">
        <v>238</v>
      </c>
      <c r="C20" s="79"/>
      <c r="D20" s="324" t="s">
        <v>158</v>
      </c>
      <c r="E20" s="80"/>
      <c r="F20" s="783"/>
    </row>
    <row r="21" spans="1:6" ht="12.95" customHeight="1" x14ac:dyDescent="0.2">
      <c r="A21" s="319" t="s">
        <v>33</v>
      </c>
      <c r="B21" s="332" t="s">
        <v>239</v>
      </c>
      <c r="C21" s="79"/>
      <c r="D21" s="324" t="s">
        <v>159</v>
      </c>
      <c r="E21" s="80"/>
      <c r="F21" s="783"/>
    </row>
    <row r="22" spans="1:6" ht="12.95" customHeight="1" x14ac:dyDescent="0.2">
      <c r="A22" s="317" t="s">
        <v>34</v>
      </c>
      <c r="B22" s="332" t="s">
        <v>240</v>
      </c>
      <c r="C22" s="79"/>
      <c r="D22" s="323" t="s">
        <v>234</v>
      </c>
      <c r="E22" s="80"/>
      <c r="F22" s="783"/>
    </row>
    <row r="23" spans="1:6" ht="12.95" customHeight="1" x14ac:dyDescent="0.2">
      <c r="A23" s="319" t="s">
        <v>35</v>
      </c>
      <c r="B23" s="333" t="s">
        <v>241</v>
      </c>
      <c r="C23" s="79"/>
      <c r="D23" s="324" t="s">
        <v>197</v>
      </c>
      <c r="E23" s="80"/>
      <c r="F23" s="783"/>
    </row>
    <row r="24" spans="1:6" ht="12.95" customHeight="1" x14ac:dyDescent="0.2">
      <c r="A24" s="317" t="s">
        <v>36</v>
      </c>
      <c r="B24" s="334" t="s">
        <v>242</v>
      </c>
      <c r="C24" s="326">
        <f>+C25+C26+C27+C28+C29</f>
        <v>0</v>
      </c>
      <c r="D24" s="335" t="s">
        <v>195</v>
      </c>
      <c r="E24" s="80"/>
      <c r="F24" s="783"/>
    </row>
    <row r="25" spans="1:6" ht="12.95" customHeight="1" x14ac:dyDescent="0.2">
      <c r="A25" s="319" t="s">
        <v>37</v>
      </c>
      <c r="B25" s="333" t="s">
        <v>243</v>
      </c>
      <c r="C25" s="79"/>
      <c r="D25" s="335" t="s">
        <v>399</v>
      </c>
      <c r="E25" s="80"/>
      <c r="F25" s="783"/>
    </row>
    <row r="26" spans="1:6" ht="12.95" customHeight="1" x14ac:dyDescent="0.2">
      <c r="A26" s="317" t="s">
        <v>38</v>
      </c>
      <c r="B26" s="333" t="s">
        <v>244</v>
      </c>
      <c r="C26" s="79"/>
      <c r="D26" s="330"/>
      <c r="E26" s="80"/>
      <c r="F26" s="783"/>
    </row>
    <row r="27" spans="1:6" ht="12.95" customHeight="1" x14ac:dyDescent="0.2">
      <c r="A27" s="319" t="s">
        <v>39</v>
      </c>
      <c r="B27" s="332" t="s">
        <v>245</v>
      </c>
      <c r="C27" s="79"/>
      <c r="D27" s="128"/>
      <c r="E27" s="80"/>
      <c r="F27" s="783"/>
    </row>
    <row r="28" spans="1:6" ht="12.95" customHeight="1" x14ac:dyDescent="0.2">
      <c r="A28" s="317" t="s">
        <v>40</v>
      </c>
      <c r="B28" s="336" t="s">
        <v>246</v>
      </c>
      <c r="C28" s="79"/>
      <c r="D28" s="45"/>
      <c r="E28" s="80"/>
      <c r="F28" s="783"/>
    </row>
    <row r="29" spans="1:6" ht="12.95" customHeight="1" thickBot="1" x14ac:dyDescent="0.25">
      <c r="A29" s="319" t="s">
        <v>41</v>
      </c>
      <c r="B29" s="337" t="s">
        <v>247</v>
      </c>
      <c r="C29" s="79"/>
      <c r="D29" s="128"/>
      <c r="E29" s="80"/>
      <c r="F29" s="783"/>
    </row>
    <row r="30" spans="1:6" ht="21.75" customHeight="1" thickBot="1" x14ac:dyDescent="0.25">
      <c r="A30" s="321" t="s">
        <v>42</v>
      </c>
      <c r="B30" s="131" t="s">
        <v>396</v>
      </c>
      <c r="C30" s="301">
        <f>+C18+C24</f>
        <v>8689335</v>
      </c>
      <c r="D30" s="131" t="s">
        <v>400</v>
      </c>
      <c r="E30" s="305">
        <f>SUM(E18:E29)</f>
        <v>0</v>
      </c>
      <c r="F30" s="783"/>
    </row>
    <row r="31" spans="1:6" ht="13.5" thickBot="1" x14ac:dyDescent="0.25">
      <c r="A31" s="321" t="s">
        <v>43</v>
      </c>
      <c r="B31" s="327" t="s">
        <v>401</v>
      </c>
      <c r="C31" s="328">
        <f>+C17+C30</f>
        <v>8689335</v>
      </c>
      <c r="D31" s="327" t="s">
        <v>402</v>
      </c>
      <c r="E31" s="328">
        <f>+E17+E30</f>
        <v>8689335</v>
      </c>
      <c r="F31" s="783"/>
    </row>
    <row r="32" spans="1:6" ht="13.5" thickBot="1" x14ac:dyDescent="0.25">
      <c r="A32" s="321" t="s">
        <v>44</v>
      </c>
      <c r="B32" s="327" t="s">
        <v>171</v>
      </c>
      <c r="C32" s="328">
        <f>IF(C17-E17&lt;0,E17-C17,"-")</f>
        <v>8689335</v>
      </c>
      <c r="D32" s="327" t="s">
        <v>172</v>
      </c>
      <c r="E32" s="328" t="str">
        <f>IF(C17-E17&gt;0,C17-E17,"-")</f>
        <v>-</v>
      </c>
      <c r="F32" s="783"/>
    </row>
    <row r="33" spans="1:6" ht="13.5" thickBot="1" x14ac:dyDescent="0.25">
      <c r="A33" s="321" t="s">
        <v>45</v>
      </c>
      <c r="B33" s="327" t="s">
        <v>235</v>
      </c>
      <c r="C33" s="328" t="str">
        <f>IF(C17+C30-E26&lt;0,E26-(C17+C30),"-")</f>
        <v>-</v>
      </c>
      <c r="D33" s="327" t="s">
        <v>236</v>
      </c>
      <c r="E33" s="328">
        <f>C31-E31</f>
        <v>0</v>
      </c>
      <c r="F33" s="783"/>
    </row>
  </sheetData>
  <mergeCells count="2">
    <mergeCell ref="A3:A4"/>
    <mergeCell ref="F1:F33"/>
  </mergeCells>
  <phoneticPr fontId="0" type="noConversion"/>
  <printOptions horizontalCentered="1"/>
  <pageMargins left="0.78740157480314965" right="0.78740157480314965" top="0.78740157480314965" bottom="0.78740157480314965" header="0.47244094488188981" footer="0.78740157480314965"/>
  <pageSetup paperSize="9" scale="93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19"/>
  <sheetViews>
    <sheetView workbookViewId="0">
      <selection activeCell="E1" sqref="E1"/>
    </sheetView>
  </sheetViews>
  <sheetFormatPr defaultRowHeight="12.75" x14ac:dyDescent="0.2"/>
  <cols>
    <col min="1" max="1" width="46.33203125" customWidth="1"/>
    <col min="2" max="2" width="13.83203125" customWidth="1"/>
    <col min="3" max="3" width="66.1640625" customWidth="1"/>
    <col min="4" max="5" width="13.83203125" customWidth="1"/>
  </cols>
  <sheetData>
    <row r="1" spans="1:5" ht="18.75" x14ac:dyDescent="0.3">
      <c r="A1" s="132" t="s">
        <v>153</v>
      </c>
      <c r="E1" s="135" t="s">
        <v>157</v>
      </c>
    </row>
    <row r="3" spans="1:5" x14ac:dyDescent="0.2">
      <c r="A3" s="133"/>
      <c r="B3" s="140"/>
      <c r="C3" s="133"/>
      <c r="D3" s="134"/>
      <c r="E3" s="140"/>
    </row>
    <row r="4" spans="1:5" ht="15.75" x14ac:dyDescent="0.25">
      <c r="A4" s="88" t="str">
        <f>+ÖSSZEFÜGGÉSEK!A5</f>
        <v>2021 évi előirányzat BEVÉTELEK</v>
      </c>
      <c r="B4" s="141"/>
      <c r="C4" s="149"/>
      <c r="D4" s="134"/>
      <c r="E4" s="140"/>
    </row>
    <row r="5" spans="1:5" x14ac:dyDescent="0.2">
      <c r="A5" s="133"/>
      <c r="B5" s="140"/>
      <c r="C5" s="133"/>
      <c r="D5" s="134"/>
      <c r="E5" s="140"/>
    </row>
    <row r="6" spans="1:5" x14ac:dyDescent="0.2">
      <c r="A6" s="133" t="s">
        <v>558</v>
      </c>
      <c r="B6" s="140">
        <f>+'1.1.sz.mell.'!C62</f>
        <v>301340058</v>
      </c>
      <c r="C6" s="133" t="s">
        <v>499</v>
      </c>
      <c r="D6" s="134">
        <f>+'2.1.sz.mell  '!C18+'2.2.sz.mell  '!C17</f>
        <v>301340058</v>
      </c>
      <c r="E6" s="140">
        <f t="shared" ref="E6:E15" si="0">+B6-D6</f>
        <v>0</v>
      </c>
    </row>
    <row r="7" spans="1:5" x14ac:dyDescent="0.2">
      <c r="A7" s="133" t="s">
        <v>559</v>
      </c>
      <c r="B7" s="140">
        <f>+'1.1.sz.mell.'!C87</f>
        <v>32496710</v>
      </c>
      <c r="C7" s="133" t="s">
        <v>500</v>
      </c>
      <c r="D7" s="134">
        <f>+'2.1.sz.mell  '!C29+'2.2.sz.mell  '!C30</f>
        <v>32496710</v>
      </c>
      <c r="E7" s="140">
        <f t="shared" si="0"/>
        <v>0</v>
      </c>
    </row>
    <row r="8" spans="1:5" x14ac:dyDescent="0.2">
      <c r="A8" s="133" t="s">
        <v>560</v>
      </c>
      <c r="B8" s="140">
        <f>+'1.1.sz.mell.'!C88</f>
        <v>333836768</v>
      </c>
      <c r="C8" s="133" t="s">
        <v>501</v>
      </c>
      <c r="D8" s="134">
        <f>+'2.1.sz.mell  '!C30+'2.2.sz.mell  '!C31</f>
        <v>333836768</v>
      </c>
      <c r="E8" s="140">
        <f t="shared" si="0"/>
        <v>0</v>
      </c>
    </row>
    <row r="9" spans="1:5" x14ac:dyDescent="0.2">
      <c r="A9" s="133"/>
      <c r="B9" s="140"/>
      <c r="C9" s="133"/>
      <c r="D9" s="134"/>
      <c r="E9" s="140"/>
    </row>
    <row r="10" spans="1:5" x14ac:dyDescent="0.2">
      <c r="A10" s="133"/>
      <c r="B10" s="140"/>
      <c r="C10" s="133"/>
      <c r="D10" s="134"/>
      <c r="E10" s="140"/>
    </row>
    <row r="11" spans="1:5" ht="15.75" x14ac:dyDescent="0.25">
      <c r="A11" s="88" t="str">
        <f>+ÖSSZEFÜGGÉSEK!A12</f>
        <v>2021. évi előirányzat KIADÁSOK</v>
      </c>
      <c r="B11" s="141"/>
      <c r="C11" s="149"/>
      <c r="D11" s="134"/>
      <c r="E11" s="140"/>
    </row>
    <row r="12" spans="1:5" x14ac:dyDescent="0.2">
      <c r="A12" s="133"/>
      <c r="B12" s="140"/>
      <c r="C12" s="133"/>
      <c r="D12" s="134"/>
      <c r="E12" s="140"/>
    </row>
    <row r="13" spans="1:5" x14ac:dyDescent="0.2">
      <c r="A13" s="133" t="s">
        <v>561</v>
      </c>
      <c r="B13" s="140">
        <f>+'1.1.sz.mell.'!C130</f>
        <v>333836768</v>
      </c>
      <c r="C13" s="133" t="s">
        <v>502</v>
      </c>
      <c r="D13" s="134">
        <f>+'2.1.sz.mell  '!E18+'2.2.sz.mell  '!E17</f>
        <v>333836768</v>
      </c>
      <c r="E13" s="140">
        <f t="shared" si="0"/>
        <v>0</v>
      </c>
    </row>
    <row r="14" spans="1:5" x14ac:dyDescent="0.2">
      <c r="A14" s="133" t="s">
        <v>562</v>
      </c>
      <c r="B14" s="140">
        <f>+'1.1.sz.mell.'!C156</f>
        <v>0</v>
      </c>
      <c r="C14" s="133" t="s">
        <v>503</v>
      </c>
      <c r="D14" s="134">
        <f>+'2.1.sz.mell  '!E29+'2.2.sz.mell  '!E30</f>
        <v>0</v>
      </c>
      <c r="E14" s="140">
        <f t="shared" si="0"/>
        <v>0</v>
      </c>
    </row>
    <row r="15" spans="1:5" x14ac:dyDescent="0.2">
      <c r="A15" s="133" t="s">
        <v>563</v>
      </c>
      <c r="B15" s="140">
        <f>+'1.1.sz.mell.'!C157</f>
        <v>333836768</v>
      </c>
      <c r="C15" s="133" t="s">
        <v>504</v>
      </c>
      <c r="D15" s="134">
        <f>+'2.1.sz.mell  '!E30+'2.2.sz.mell  '!E31</f>
        <v>333836768</v>
      </c>
      <c r="E15" s="140">
        <f t="shared" si="0"/>
        <v>0</v>
      </c>
    </row>
    <row r="16" spans="1:5" x14ac:dyDescent="0.2">
      <c r="A16" s="133"/>
      <c r="B16" s="133"/>
      <c r="C16" s="133"/>
      <c r="D16" s="134"/>
      <c r="E16" s="134"/>
    </row>
    <row r="17" spans="1:5" x14ac:dyDescent="0.2">
      <c r="A17" s="133"/>
      <c r="B17" s="133"/>
      <c r="C17" s="133"/>
      <c r="D17" s="133"/>
      <c r="E17" s="133"/>
    </row>
    <row r="18" spans="1:5" x14ac:dyDescent="0.2">
      <c r="A18" s="133"/>
      <c r="B18" s="133"/>
      <c r="C18" s="133"/>
      <c r="D18" s="133"/>
      <c r="E18" s="133"/>
    </row>
    <row r="19" spans="1:5" x14ac:dyDescent="0.2">
      <c r="A19" s="133"/>
      <c r="B19" s="133"/>
      <c r="C19" s="133"/>
      <c r="D19" s="133"/>
      <c r="E19" s="133"/>
    </row>
  </sheetData>
  <phoneticPr fontId="30" type="noConversion"/>
  <conditionalFormatting sqref="E3:E15">
    <cfRule type="cellIs" dxfId="2" priority="1" stopIfTrue="1" operator="notEqual">
      <formula>0</formula>
    </cfRule>
  </conditionalFormatting>
  <pageMargins left="0.79" right="0.56999999999999995" top="0.88" bottom="0.66" header="0.5" footer="0.5"/>
  <pageSetup paperSize="9" scale="9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11"/>
  <sheetViews>
    <sheetView zoomScale="120" zoomScaleNormal="120" workbookViewId="0">
      <selection activeCell="D23" sqref="D23"/>
    </sheetView>
  </sheetViews>
  <sheetFormatPr defaultRowHeight="15" x14ac:dyDescent="0.25"/>
  <cols>
    <col min="1" max="1" width="5.6640625" style="151" customWidth="1"/>
    <col min="2" max="2" width="35.6640625" style="151" customWidth="1"/>
    <col min="3" max="6" width="14" style="151" customWidth="1"/>
    <col min="7" max="16384" width="9.33203125" style="151"/>
  </cols>
  <sheetData>
    <row r="1" spans="1:7" ht="33" customHeight="1" x14ac:dyDescent="0.25">
      <c r="A1" s="789" t="s">
        <v>633</v>
      </c>
      <c r="B1" s="789"/>
      <c r="C1" s="789"/>
      <c r="D1" s="789"/>
      <c r="E1" s="789"/>
      <c r="F1" s="789"/>
    </row>
    <row r="2" spans="1:7" ht="15.95" customHeight="1" thickBot="1" x14ac:dyDescent="0.3">
      <c r="A2" s="152"/>
      <c r="B2" s="152"/>
      <c r="C2" s="790"/>
      <c r="D2" s="790"/>
      <c r="E2" s="797" t="s">
        <v>641</v>
      </c>
      <c r="F2" s="797"/>
      <c r="G2" s="158"/>
    </row>
    <row r="3" spans="1:7" ht="63" customHeight="1" x14ac:dyDescent="0.25">
      <c r="A3" s="793" t="s">
        <v>16</v>
      </c>
      <c r="B3" s="795" t="s">
        <v>199</v>
      </c>
      <c r="C3" s="795" t="s">
        <v>252</v>
      </c>
      <c r="D3" s="795"/>
      <c r="E3" s="795"/>
      <c r="F3" s="791" t="s">
        <v>515</v>
      </c>
    </row>
    <row r="4" spans="1:7" ht="15.75" thickBot="1" x14ac:dyDescent="0.3">
      <c r="A4" s="794"/>
      <c r="B4" s="796"/>
      <c r="C4" s="458">
        <f>+LEFT(ÖSSZEFÜGGÉSEK!A5,4)+1</f>
        <v>2022</v>
      </c>
      <c r="D4" s="458">
        <f>+C4+1</f>
        <v>2023</v>
      </c>
      <c r="E4" s="458">
        <f>+D4+1</f>
        <v>2024</v>
      </c>
      <c r="F4" s="792"/>
    </row>
    <row r="5" spans="1:7" ht="15.75" thickBot="1" x14ac:dyDescent="0.3">
      <c r="A5" s="155" t="s">
        <v>505</v>
      </c>
      <c r="B5" s="156" t="s">
        <v>506</v>
      </c>
      <c r="C5" s="156" t="s">
        <v>507</v>
      </c>
      <c r="D5" s="156" t="s">
        <v>509</v>
      </c>
      <c r="E5" s="156" t="s">
        <v>508</v>
      </c>
      <c r="F5" s="157" t="s">
        <v>510</v>
      </c>
    </row>
    <row r="6" spans="1:7" x14ac:dyDescent="0.25">
      <c r="A6" s="154" t="s">
        <v>18</v>
      </c>
      <c r="B6" s="175"/>
      <c r="C6" s="176"/>
      <c r="D6" s="176"/>
      <c r="E6" s="176"/>
      <c r="F6" s="161">
        <f>SUM(C6:E6)</f>
        <v>0</v>
      </c>
    </row>
    <row r="7" spans="1:7" x14ac:dyDescent="0.25">
      <c r="A7" s="153" t="s">
        <v>19</v>
      </c>
      <c r="B7" s="177"/>
      <c r="C7" s="178"/>
      <c r="D7" s="178"/>
      <c r="E7" s="178"/>
      <c r="F7" s="162">
        <f>SUM(C7:E7)</f>
        <v>0</v>
      </c>
    </row>
    <row r="8" spans="1:7" x14ac:dyDescent="0.25">
      <c r="A8" s="153" t="s">
        <v>20</v>
      </c>
      <c r="B8" s="177"/>
      <c r="C8" s="787" t="s">
        <v>599</v>
      </c>
      <c r="D8" s="788"/>
      <c r="E8" s="178"/>
      <c r="F8" s="162">
        <f>SUM(C8:E8)</f>
        <v>0</v>
      </c>
    </row>
    <row r="9" spans="1:7" x14ac:dyDescent="0.25">
      <c r="A9" s="153" t="s">
        <v>21</v>
      </c>
      <c r="B9" s="177"/>
      <c r="C9" s="178"/>
      <c r="D9" s="178"/>
      <c r="E9" s="178"/>
      <c r="F9" s="162">
        <f>SUM(C9:E9)</f>
        <v>0</v>
      </c>
    </row>
    <row r="10" spans="1:7" ht="15.75" thickBot="1" x14ac:dyDescent="0.3">
      <c r="A10" s="159" t="s">
        <v>22</v>
      </c>
      <c r="B10" s="179"/>
      <c r="C10" s="180"/>
      <c r="D10" s="180"/>
      <c r="E10" s="180"/>
      <c r="F10" s="162">
        <f>SUM(C10:E10)</f>
        <v>0</v>
      </c>
    </row>
    <row r="11" spans="1:7" s="442" customFormat="1" thickBot="1" x14ac:dyDescent="0.25">
      <c r="A11" s="439" t="s">
        <v>23</v>
      </c>
      <c r="B11" s="160" t="s">
        <v>200</v>
      </c>
      <c r="C11" s="440">
        <f>SUM(C6:C10)</f>
        <v>0</v>
      </c>
      <c r="D11" s="440">
        <f>SUM(D6:D10)</f>
        <v>0</v>
      </c>
      <c r="E11" s="440">
        <f>SUM(E6:E10)</f>
        <v>0</v>
      </c>
      <c r="F11" s="441">
        <f>SUM(F6:F10)</f>
        <v>0</v>
      </c>
    </row>
  </sheetData>
  <mergeCells count="8">
    <mergeCell ref="C8:D8"/>
    <mergeCell ref="A1:F1"/>
    <mergeCell ref="C2:D2"/>
    <mergeCell ref="F3:F4"/>
    <mergeCell ref="A3:A4"/>
    <mergeCell ref="B3:B4"/>
    <mergeCell ref="C3:E3"/>
    <mergeCell ref="E2:F2"/>
  </mergeCells>
  <phoneticPr fontId="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3. melléklet a ..../........ (...........)
önkormányzati rendelethez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12"/>
  <sheetViews>
    <sheetView zoomScale="120" zoomScaleNormal="120" workbookViewId="0">
      <selection activeCell="C13" sqref="C13"/>
    </sheetView>
  </sheetViews>
  <sheetFormatPr defaultRowHeight="15" x14ac:dyDescent="0.25"/>
  <cols>
    <col min="1" max="1" width="5.6640625" style="151" customWidth="1"/>
    <col min="2" max="2" width="68.6640625" style="151" customWidth="1"/>
    <col min="3" max="3" width="19.5" style="151" customWidth="1"/>
    <col min="4" max="16384" width="9.33203125" style="151"/>
  </cols>
  <sheetData>
    <row r="1" spans="1:4" ht="33" customHeight="1" x14ac:dyDescent="0.25">
      <c r="A1" s="789" t="s">
        <v>634</v>
      </c>
      <c r="B1" s="789"/>
      <c r="C1" s="789"/>
    </row>
    <row r="2" spans="1:4" ht="15.95" customHeight="1" thickBot="1" x14ac:dyDescent="0.3">
      <c r="A2" s="152"/>
      <c r="B2" s="152"/>
      <c r="C2" s="163" t="s">
        <v>641</v>
      </c>
      <c r="D2" s="158"/>
    </row>
    <row r="3" spans="1:4" ht="26.25" customHeight="1" thickBot="1" x14ac:dyDescent="0.3">
      <c r="A3" s="181" t="s">
        <v>16</v>
      </c>
      <c r="B3" s="182" t="s">
        <v>198</v>
      </c>
      <c r="C3" s="183" t="str">
        <f>+'1.1.sz.mell.'!C3</f>
        <v>2021. évi eredeti előirányzat</v>
      </c>
    </row>
    <row r="4" spans="1:4" ht="15.75" thickBot="1" x14ac:dyDescent="0.3">
      <c r="A4" s="184" t="s">
        <v>505</v>
      </c>
      <c r="B4" s="185" t="s">
        <v>506</v>
      </c>
      <c r="C4" s="186" t="s">
        <v>507</v>
      </c>
    </row>
    <row r="5" spans="1:4" x14ac:dyDescent="0.25">
      <c r="A5" s="187" t="s">
        <v>18</v>
      </c>
      <c r="B5" s="341" t="s">
        <v>516</v>
      </c>
      <c r="C5" s="338" t="s">
        <v>603</v>
      </c>
    </row>
    <row r="6" spans="1:4" ht="24.75" x14ac:dyDescent="0.25">
      <c r="A6" s="188" t="s">
        <v>19</v>
      </c>
      <c r="B6" s="368" t="s">
        <v>249</v>
      </c>
      <c r="C6" s="339"/>
    </row>
    <row r="7" spans="1:4" x14ac:dyDescent="0.25">
      <c r="A7" s="188" t="s">
        <v>20</v>
      </c>
      <c r="B7" s="369" t="s">
        <v>517</v>
      </c>
      <c r="C7" s="339"/>
    </row>
    <row r="8" spans="1:4" ht="24.75" x14ac:dyDescent="0.25">
      <c r="A8" s="188" t="s">
        <v>21</v>
      </c>
      <c r="B8" s="369" t="s">
        <v>251</v>
      </c>
      <c r="C8" s="647"/>
    </row>
    <row r="9" spans="1:4" x14ac:dyDescent="0.25">
      <c r="A9" s="189" t="s">
        <v>22</v>
      </c>
      <c r="B9" s="369" t="s">
        <v>250</v>
      </c>
      <c r="C9" s="340"/>
    </row>
    <row r="10" spans="1:4" ht="15.75" thickBot="1" x14ac:dyDescent="0.3">
      <c r="A10" s="188" t="s">
        <v>23</v>
      </c>
      <c r="B10" s="370" t="s">
        <v>518</v>
      </c>
      <c r="C10" s="339"/>
    </row>
    <row r="11" spans="1:4" ht="15.75" thickBot="1" x14ac:dyDescent="0.3">
      <c r="A11" s="798" t="s">
        <v>201</v>
      </c>
      <c r="B11" s="799"/>
      <c r="C11" s="190">
        <f>SUM(C5:C10)</f>
        <v>0</v>
      </c>
    </row>
    <row r="12" spans="1:4" ht="23.25" customHeight="1" x14ac:dyDescent="0.25">
      <c r="A12" s="800" t="s">
        <v>224</v>
      </c>
      <c r="B12" s="800"/>
      <c r="C12" s="800"/>
    </row>
  </sheetData>
  <mergeCells count="3">
    <mergeCell ref="A1:C1"/>
    <mergeCell ref="A11:B11"/>
    <mergeCell ref="A12:C12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4. melléklet a ../........ (............) önkormányzati rendelethez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8"/>
  <sheetViews>
    <sheetView zoomScale="120" zoomScaleNormal="120" workbookViewId="0">
      <selection activeCell="C28" sqref="C28:C29"/>
    </sheetView>
  </sheetViews>
  <sheetFormatPr defaultRowHeight="15" x14ac:dyDescent="0.25"/>
  <cols>
    <col min="1" max="1" width="5.6640625" style="151" customWidth="1"/>
    <col min="2" max="2" width="66.83203125" style="151" customWidth="1"/>
    <col min="3" max="3" width="27" style="151" customWidth="1"/>
    <col min="4" max="16384" width="9.33203125" style="151"/>
  </cols>
  <sheetData>
    <row r="1" spans="1:4" ht="33" customHeight="1" x14ac:dyDescent="0.25">
      <c r="A1" s="789" t="str">
        <f>+CONCATENATE("Hencida Község Önkotmányzata ",CONCATENATE(LEFT(ÖSSZEFÜGGÉSEK!A5,4),". évi adósságot keletkeztető fejlesztési céljai"))</f>
        <v>Hencida Község Önkotmányzata 2021. évi adósságot keletkeztető fejlesztési céljai</v>
      </c>
      <c r="B1" s="789"/>
      <c r="C1" s="789"/>
    </row>
    <row r="2" spans="1:4" ht="15.95" customHeight="1" thickBot="1" x14ac:dyDescent="0.3">
      <c r="A2" s="152"/>
      <c r="B2" s="152"/>
      <c r="C2" s="163" t="s">
        <v>641</v>
      </c>
      <c r="D2" s="158"/>
    </row>
    <row r="3" spans="1:4" ht="26.25" customHeight="1" thickBot="1" x14ac:dyDescent="0.3">
      <c r="A3" s="181" t="s">
        <v>16</v>
      </c>
      <c r="B3" s="182" t="s">
        <v>202</v>
      </c>
      <c r="C3" s="183" t="s">
        <v>223</v>
      </c>
    </row>
    <row r="4" spans="1:4" ht="15.75" thickBot="1" x14ac:dyDescent="0.3">
      <c r="A4" s="184" t="s">
        <v>505</v>
      </c>
      <c r="B4" s="185" t="s">
        <v>506</v>
      </c>
      <c r="C4" s="186" t="s">
        <v>507</v>
      </c>
    </row>
    <row r="5" spans="1:4" x14ac:dyDescent="0.25">
      <c r="A5" s="187" t="s">
        <v>18</v>
      </c>
      <c r="B5" s="194"/>
      <c r="C5" s="191"/>
    </row>
    <row r="6" spans="1:4" x14ac:dyDescent="0.25">
      <c r="A6" s="188" t="s">
        <v>19</v>
      </c>
      <c r="B6" s="583" t="s">
        <v>599</v>
      </c>
      <c r="C6" s="192"/>
    </row>
    <row r="7" spans="1:4" ht="15.75" thickBot="1" x14ac:dyDescent="0.3">
      <c r="A7" s="189" t="s">
        <v>20</v>
      </c>
      <c r="B7" s="195"/>
      <c r="C7" s="193"/>
    </row>
    <row r="8" spans="1:4" s="442" customFormat="1" ht="17.25" customHeight="1" thickBot="1" x14ac:dyDescent="0.25">
      <c r="A8" s="443" t="s">
        <v>21</v>
      </c>
      <c r="B8" s="136" t="s">
        <v>203</v>
      </c>
      <c r="C8" s="190">
        <f>SUM(C5:C7)</f>
        <v>0</v>
      </c>
    </row>
  </sheetData>
  <mergeCells count="1">
    <mergeCell ref="A1:C1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5. melléklet a 
../......... (.........) önkormányzati rendelethez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23"/>
  <sheetViews>
    <sheetView zoomScaleNormal="100" workbookViewId="0">
      <selection activeCell="F5" sqref="F5"/>
    </sheetView>
  </sheetViews>
  <sheetFormatPr defaultRowHeight="12.75" x14ac:dyDescent="0.2"/>
  <cols>
    <col min="1" max="1" width="52.1640625" style="42" customWidth="1"/>
    <col min="2" max="2" width="15.6640625" style="41" customWidth="1"/>
    <col min="3" max="3" width="16.33203125" style="41" customWidth="1"/>
    <col min="4" max="4" width="18" style="41" customWidth="1"/>
    <col min="5" max="5" width="16.6640625" style="41" customWidth="1"/>
    <col min="6" max="6" width="18.83203125" style="41" customWidth="1"/>
    <col min="7" max="8" width="12.83203125" style="41" customWidth="1"/>
    <col min="9" max="9" width="13.83203125" style="41" customWidth="1"/>
    <col min="10" max="16384" width="9.33203125" style="41"/>
  </cols>
  <sheetData>
    <row r="1" spans="1:6" ht="25.5" customHeight="1" x14ac:dyDescent="0.2">
      <c r="A1" s="801" t="s">
        <v>0</v>
      </c>
      <c r="B1" s="801"/>
      <c r="C1" s="801"/>
      <c r="D1" s="801"/>
      <c r="E1" s="801"/>
      <c r="F1" s="801"/>
    </row>
    <row r="2" spans="1:6" ht="22.5" customHeight="1" thickBot="1" x14ac:dyDescent="0.3">
      <c r="F2" s="47" t="s">
        <v>641</v>
      </c>
    </row>
    <row r="3" spans="1:6" s="44" customFormat="1" ht="44.25" customHeight="1" thickBot="1" x14ac:dyDescent="0.25">
      <c r="A3" s="582" t="s">
        <v>65</v>
      </c>
      <c r="B3" s="197" t="s">
        <v>66</v>
      </c>
      <c r="C3" s="197" t="s">
        <v>67</v>
      </c>
      <c r="D3" s="197" t="str">
        <f>+CONCATENATE("Felhasználás   ",LEFT(ÖSSZEFÜGGÉSEK!A5,4)-1,". XII. 31-ig")</f>
        <v>Felhasználás   2020. XII. 31-ig</v>
      </c>
      <c r="E3" s="197" t="str">
        <f>+'1.1.sz.mell.'!C3</f>
        <v>2021. évi eredeti előirányzat</v>
      </c>
      <c r="F3" s="48" t="str">
        <f>+CONCATENATE(LEFT(ÖSSZEFÜGGÉSEK!A5,4),". utáni szükséglet")</f>
        <v>2021. utáni szükséglet</v>
      </c>
    </row>
    <row r="4" spans="1:6" ht="12" customHeight="1" thickBot="1" x14ac:dyDescent="0.25">
      <c r="A4" s="584" t="s">
        <v>505</v>
      </c>
      <c r="B4" s="650" t="s">
        <v>506</v>
      </c>
      <c r="C4" s="50" t="s">
        <v>507</v>
      </c>
      <c r="D4" s="50" t="s">
        <v>509</v>
      </c>
      <c r="E4" s="50" t="s">
        <v>508</v>
      </c>
      <c r="F4" s="51" t="s">
        <v>511</v>
      </c>
    </row>
    <row r="5" spans="1:6" ht="15.95" customHeight="1" x14ac:dyDescent="0.2">
      <c r="A5" s="592" t="s">
        <v>664</v>
      </c>
      <c r="B5" s="651">
        <v>149606</v>
      </c>
      <c r="C5" s="587" t="s">
        <v>665</v>
      </c>
      <c r="D5" s="588">
        <v>0</v>
      </c>
      <c r="E5" s="648">
        <v>149606</v>
      </c>
      <c r="F5" s="649">
        <f t="shared" ref="F5:F22" si="0">B5-D5-E5</f>
        <v>0</v>
      </c>
    </row>
    <row r="6" spans="1:6" ht="15.95" customHeight="1" x14ac:dyDescent="0.2">
      <c r="A6" s="592" t="s">
        <v>666</v>
      </c>
      <c r="B6" s="651">
        <v>4999321</v>
      </c>
      <c r="C6" s="587" t="s">
        <v>665</v>
      </c>
      <c r="D6" s="588"/>
      <c r="E6" s="648">
        <v>4999321</v>
      </c>
      <c r="F6" s="649">
        <f t="shared" si="0"/>
        <v>0</v>
      </c>
    </row>
    <row r="7" spans="1:6" ht="15.95" customHeight="1" x14ac:dyDescent="0.2">
      <c r="A7" s="592"/>
      <c r="B7" s="651"/>
      <c r="C7" s="587"/>
      <c r="D7" s="26"/>
      <c r="E7" s="648"/>
      <c r="F7" s="52">
        <f t="shared" si="0"/>
        <v>0</v>
      </c>
    </row>
    <row r="8" spans="1:6" ht="15.95" customHeight="1" x14ac:dyDescent="0.2">
      <c r="A8" s="445"/>
      <c r="B8" s="26"/>
      <c r="C8" s="446"/>
      <c r="D8" s="26"/>
      <c r="E8" s="26"/>
      <c r="F8" s="52">
        <f t="shared" si="0"/>
        <v>0</v>
      </c>
    </row>
    <row r="9" spans="1:6" ht="15.95" customHeight="1" x14ac:dyDescent="0.2">
      <c r="A9" s="444"/>
      <c r="B9" s="26"/>
      <c r="C9" s="446"/>
      <c r="D9" s="26"/>
      <c r="E9" s="26"/>
      <c r="F9" s="52">
        <f t="shared" si="0"/>
        <v>0</v>
      </c>
    </row>
    <row r="10" spans="1:6" ht="15.95" customHeight="1" x14ac:dyDescent="0.2">
      <c r="A10" s="445"/>
      <c r="B10" s="26"/>
      <c r="C10" s="446"/>
      <c r="D10" s="26"/>
      <c r="E10" s="26"/>
      <c r="F10" s="52">
        <f t="shared" si="0"/>
        <v>0</v>
      </c>
    </row>
    <row r="11" spans="1:6" ht="15.95" customHeight="1" x14ac:dyDescent="0.2">
      <c r="A11" s="444"/>
      <c r="B11" s="26"/>
      <c r="C11" s="446"/>
      <c r="D11" s="26"/>
      <c r="E11" s="26"/>
      <c r="F11" s="52">
        <f t="shared" si="0"/>
        <v>0</v>
      </c>
    </row>
    <row r="12" spans="1:6" ht="15.95" customHeight="1" x14ac:dyDescent="0.2">
      <c r="A12" s="444"/>
      <c r="B12" s="26"/>
      <c r="C12" s="446"/>
      <c r="D12" s="26"/>
      <c r="E12" s="26"/>
      <c r="F12" s="52">
        <f t="shared" si="0"/>
        <v>0</v>
      </c>
    </row>
    <row r="13" spans="1:6" ht="15.95" customHeight="1" x14ac:dyDescent="0.2">
      <c r="A13" s="444"/>
      <c r="B13" s="26"/>
      <c r="C13" s="446"/>
      <c r="D13" s="26"/>
      <c r="E13" s="26"/>
      <c r="F13" s="52">
        <f t="shared" si="0"/>
        <v>0</v>
      </c>
    </row>
    <row r="14" spans="1:6" ht="15.95" customHeight="1" x14ac:dyDescent="0.2">
      <c r="A14" s="444"/>
      <c r="B14" s="26"/>
      <c r="C14" s="446"/>
      <c r="D14" s="26"/>
      <c r="E14" s="26"/>
      <c r="F14" s="52">
        <f t="shared" si="0"/>
        <v>0</v>
      </c>
    </row>
    <row r="15" spans="1:6" ht="15.95" customHeight="1" x14ac:dyDescent="0.2">
      <c r="A15" s="444"/>
      <c r="B15" s="26"/>
      <c r="C15" s="446"/>
      <c r="D15" s="26"/>
      <c r="E15" s="26"/>
      <c r="F15" s="52">
        <f t="shared" si="0"/>
        <v>0</v>
      </c>
    </row>
    <row r="16" spans="1:6" ht="15.95" customHeight="1" x14ac:dyDescent="0.2">
      <c r="A16" s="444"/>
      <c r="B16" s="26"/>
      <c r="C16" s="446"/>
      <c r="D16" s="26"/>
      <c r="E16" s="26"/>
      <c r="F16" s="52">
        <f t="shared" si="0"/>
        <v>0</v>
      </c>
    </row>
    <row r="17" spans="1:6" ht="15.95" customHeight="1" x14ac:dyDescent="0.2">
      <c r="A17" s="444"/>
      <c r="B17" s="26"/>
      <c r="C17" s="446"/>
      <c r="D17" s="26"/>
      <c r="E17" s="26"/>
      <c r="F17" s="52">
        <f t="shared" si="0"/>
        <v>0</v>
      </c>
    </row>
    <row r="18" spans="1:6" ht="15.95" customHeight="1" x14ac:dyDescent="0.2">
      <c r="A18" s="444"/>
      <c r="B18" s="26"/>
      <c r="C18" s="446"/>
      <c r="D18" s="26"/>
      <c r="E18" s="26"/>
      <c r="F18" s="52">
        <f t="shared" si="0"/>
        <v>0</v>
      </c>
    </row>
    <row r="19" spans="1:6" ht="15.95" customHeight="1" x14ac:dyDescent="0.2">
      <c r="A19" s="444"/>
      <c r="B19" s="26"/>
      <c r="C19" s="446"/>
      <c r="D19" s="26"/>
      <c r="E19" s="26"/>
      <c r="F19" s="52">
        <f t="shared" si="0"/>
        <v>0</v>
      </c>
    </row>
    <row r="20" spans="1:6" ht="15.95" customHeight="1" x14ac:dyDescent="0.2">
      <c r="A20" s="444"/>
      <c r="B20" s="26"/>
      <c r="C20" s="446"/>
      <c r="D20" s="26"/>
      <c r="E20" s="26"/>
      <c r="F20" s="52">
        <f t="shared" si="0"/>
        <v>0</v>
      </c>
    </row>
    <row r="21" spans="1:6" ht="15.95" customHeight="1" x14ac:dyDescent="0.2">
      <c r="A21" s="444"/>
      <c r="B21" s="26"/>
      <c r="C21" s="446"/>
      <c r="D21" s="26"/>
      <c r="E21" s="26"/>
      <c r="F21" s="52">
        <f t="shared" si="0"/>
        <v>0</v>
      </c>
    </row>
    <row r="22" spans="1:6" ht="15.95" customHeight="1" thickBot="1" x14ac:dyDescent="0.25">
      <c r="A22" s="53"/>
      <c r="B22" s="27"/>
      <c r="C22" s="447"/>
      <c r="D22" s="27"/>
      <c r="E22" s="27"/>
      <c r="F22" s="54">
        <f t="shared" si="0"/>
        <v>0</v>
      </c>
    </row>
    <row r="23" spans="1:6" s="57" customFormat="1" ht="18" customHeight="1" thickBot="1" x14ac:dyDescent="0.25">
      <c r="A23" s="198" t="s">
        <v>64</v>
      </c>
      <c r="B23" s="55">
        <f>SUM(B5:B22)</f>
        <v>5148927</v>
      </c>
      <c r="C23" s="125"/>
      <c r="D23" s="55">
        <f>SUM(D5:D22)</f>
        <v>0</v>
      </c>
      <c r="E23" s="55">
        <f>SUM(E5:E22)</f>
        <v>5148927</v>
      </c>
      <c r="F23" s="56">
        <f>SUM(F5:F22)</f>
        <v>0</v>
      </c>
    </row>
  </sheetData>
  <mergeCells count="1">
    <mergeCell ref="A1:F1"/>
  </mergeCells>
  <phoneticPr fontId="0" type="noConversion"/>
  <printOptions horizontalCentered="1"/>
  <pageMargins left="0.78740157480314965" right="0.78740157480314965" top="1.0236220472440944" bottom="0.98425196850393704" header="0.78740157480314965" footer="0.78740157480314965"/>
  <pageSetup paperSize="9" orientation="landscape" horizontalDpi="300" verticalDpi="300" r:id="rId1"/>
  <headerFooter alignWithMargins="0">
    <oddHeader>&amp;R&amp;"Times New Roman CE,Félkövér dőlt"&amp;11 6. melléklet a ../........ (..........) önkormányzati rendelethez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24"/>
  <sheetViews>
    <sheetView zoomScaleNormal="100" workbookViewId="0">
      <selection activeCell="E9" sqref="E9"/>
    </sheetView>
  </sheetViews>
  <sheetFormatPr defaultRowHeight="12.75" x14ac:dyDescent="0.2"/>
  <cols>
    <col min="1" max="1" width="60.6640625" style="42" customWidth="1"/>
    <col min="2" max="2" width="15.6640625" style="41" customWidth="1"/>
    <col min="3" max="3" width="16.33203125" style="41" customWidth="1"/>
    <col min="4" max="4" width="18" style="41" customWidth="1"/>
    <col min="5" max="5" width="16.6640625" style="41" customWidth="1"/>
    <col min="6" max="6" width="18.83203125" style="41" customWidth="1"/>
    <col min="7" max="8" width="12.83203125" style="41" customWidth="1"/>
    <col min="9" max="9" width="13.83203125" style="41" customWidth="1"/>
    <col min="10" max="16384" width="9.33203125" style="41"/>
  </cols>
  <sheetData>
    <row r="1" spans="1:6" ht="24.75" customHeight="1" x14ac:dyDescent="0.2">
      <c r="A1" s="801" t="s">
        <v>1</v>
      </c>
      <c r="B1" s="801"/>
      <c r="C1" s="801"/>
      <c r="D1" s="801"/>
      <c r="E1" s="801"/>
      <c r="F1" s="801"/>
    </row>
    <row r="2" spans="1:6" ht="23.25" customHeight="1" thickBot="1" x14ac:dyDescent="0.3">
      <c r="F2" s="47" t="s">
        <v>641</v>
      </c>
    </row>
    <row r="3" spans="1:6" s="44" customFormat="1" ht="48.75" customHeight="1" thickBot="1" x14ac:dyDescent="0.25">
      <c r="A3" s="582" t="s">
        <v>68</v>
      </c>
      <c r="B3" s="589" t="s">
        <v>66</v>
      </c>
      <c r="C3" s="589" t="s">
        <v>67</v>
      </c>
      <c r="D3" s="589" t="str">
        <f>+'6.sz.mell.'!D3</f>
        <v>Felhasználás   2020. XII. 31-ig</v>
      </c>
      <c r="E3" s="589" t="str">
        <f>+'6.sz.mell.'!E3</f>
        <v>2021. évi eredeti előirányzat</v>
      </c>
      <c r="F3" s="590" t="str">
        <f>+CONCATENATE(LEFT(ÖSSZEFÜGGÉSEK!A5,4),". utáni szükséglet ",CHAR(10),"(F=B - D - E)")</f>
        <v>2021. utáni szükséglet 
(F=B - D - E)</v>
      </c>
    </row>
    <row r="4" spans="1:6" ht="15" customHeight="1" thickBot="1" x14ac:dyDescent="0.25">
      <c r="A4" s="49" t="s">
        <v>505</v>
      </c>
      <c r="B4" s="50" t="s">
        <v>506</v>
      </c>
      <c r="C4" s="50" t="s">
        <v>507</v>
      </c>
      <c r="D4" s="50" t="s">
        <v>509</v>
      </c>
      <c r="E4" s="50" t="s">
        <v>508</v>
      </c>
      <c r="F4" s="51" t="s">
        <v>510</v>
      </c>
    </row>
    <row r="5" spans="1:6" ht="15.95" customHeight="1" x14ac:dyDescent="0.2">
      <c r="A5" s="585" t="s">
        <v>667</v>
      </c>
      <c r="B5" s="586">
        <v>6790818</v>
      </c>
      <c r="C5" s="587" t="s">
        <v>668</v>
      </c>
      <c r="D5" s="588">
        <v>3250410</v>
      </c>
      <c r="E5" s="588">
        <v>3540408</v>
      </c>
      <c r="F5" s="60">
        <f t="shared" ref="F5:F23" si="0">B5-D5-E5</f>
        <v>0</v>
      </c>
    </row>
    <row r="6" spans="1:6" ht="15.95" customHeight="1" x14ac:dyDescent="0.2">
      <c r="A6" s="444"/>
      <c r="B6" s="26"/>
      <c r="C6" s="446"/>
      <c r="D6" s="26"/>
      <c r="E6" s="26"/>
      <c r="F6" s="60">
        <f t="shared" si="0"/>
        <v>0</v>
      </c>
    </row>
    <row r="7" spans="1:6" ht="15.95" customHeight="1" x14ac:dyDescent="0.2">
      <c r="A7" s="58"/>
      <c r="B7" s="59"/>
      <c r="C7" s="448"/>
      <c r="D7" s="59"/>
      <c r="E7" s="59"/>
      <c r="F7" s="60">
        <f t="shared" si="0"/>
        <v>0</v>
      </c>
    </row>
    <row r="8" spans="1:6" ht="15.95" customHeight="1" x14ac:dyDescent="0.2">
      <c r="A8" s="58"/>
      <c r="B8" s="59"/>
      <c r="C8" s="448"/>
      <c r="D8" s="59"/>
      <c r="E8" s="59"/>
      <c r="F8" s="60">
        <f t="shared" si="0"/>
        <v>0</v>
      </c>
    </row>
    <row r="9" spans="1:6" ht="15.95" customHeight="1" x14ac:dyDescent="0.2">
      <c r="A9" s="58"/>
      <c r="B9" s="59"/>
      <c r="C9" s="448"/>
      <c r="D9" s="59"/>
      <c r="E9" s="59"/>
      <c r="F9" s="60">
        <f t="shared" si="0"/>
        <v>0</v>
      </c>
    </row>
    <row r="10" spans="1:6" ht="15.95" customHeight="1" x14ac:dyDescent="0.2">
      <c r="A10" s="58"/>
      <c r="B10" s="59"/>
      <c r="C10" s="448"/>
      <c r="D10" s="59"/>
      <c r="E10" s="59"/>
      <c r="F10" s="60">
        <f t="shared" si="0"/>
        <v>0</v>
      </c>
    </row>
    <row r="11" spans="1:6" ht="15.95" customHeight="1" x14ac:dyDescent="0.2">
      <c r="A11" s="505"/>
      <c r="B11" s="502"/>
      <c r="C11" s="448"/>
      <c r="D11" s="59"/>
      <c r="E11" s="59"/>
      <c r="F11" s="60">
        <f t="shared" si="0"/>
        <v>0</v>
      </c>
    </row>
    <row r="12" spans="1:6" ht="15.95" customHeight="1" x14ac:dyDescent="0.2">
      <c r="A12" s="58"/>
      <c r="B12" s="59"/>
      <c r="C12" s="448"/>
      <c r="D12" s="59"/>
      <c r="E12" s="59"/>
      <c r="F12" s="60">
        <f t="shared" si="0"/>
        <v>0</v>
      </c>
    </row>
    <row r="13" spans="1:6" ht="15.95" customHeight="1" x14ac:dyDescent="0.2">
      <c r="A13" s="58"/>
      <c r="B13" s="59"/>
      <c r="C13" s="448"/>
      <c r="D13" s="59"/>
      <c r="E13" s="59"/>
      <c r="F13" s="60">
        <f t="shared" si="0"/>
        <v>0</v>
      </c>
    </row>
    <row r="14" spans="1:6" ht="15.95" customHeight="1" x14ac:dyDescent="0.2">
      <c r="A14" s="58"/>
      <c r="B14" s="59"/>
      <c r="C14" s="448"/>
      <c r="D14" s="59"/>
      <c r="E14" s="59"/>
      <c r="F14" s="60">
        <f t="shared" si="0"/>
        <v>0</v>
      </c>
    </row>
    <row r="15" spans="1:6" ht="15.95" customHeight="1" x14ac:dyDescent="0.2">
      <c r="A15" s="58"/>
      <c r="B15" s="59"/>
      <c r="C15" s="448"/>
      <c r="D15" s="59"/>
      <c r="E15" s="59"/>
      <c r="F15" s="60">
        <f t="shared" si="0"/>
        <v>0</v>
      </c>
    </row>
    <row r="16" spans="1:6" ht="15.95" customHeight="1" x14ac:dyDescent="0.2">
      <c r="A16" s="58"/>
      <c r="B16" s="59"/>
      <c r="C16" s="448"/>
      <c r="D16" s="59"/>
      <c r="E16" s="59"/>
      <c r="F16" s="60">
        <f t="shared" si="0"/>
        <v>0</v>
      </c>
    </row>
    <row r="17" spans="1:6" ht="15.95" customHeight="1" x14ac:dyDescent="0.2">
      <c r="A17" s="58"/>
      <c r="B17" s="59"/>
      <c r="C17" s="448"/>
      <c r="D17" s="59"/>
      <c r="E17" s="59"/>
      <c r="F17" s="60">
        <f t="shared" si="0"/>
        <v>0</v>
      </c>
    </row>
    <row r="18" spans="1:6" ht="15.95" customHeight="1" x14ac:dyDescent="0.2">
      <c r="A18" s="58"/>
      <c r="B18" s="59"/>
      <c r="C18" s="448"/>
      <c r="D18" s="59"/>
      <c r="E18" s="59"/>
      <c r="F18" s="60">
        <f t="shared" si="0"/>
        <v>0</v>
      </c>
    </row>
    <row r="19" spans="1:6" ht="15.95" customHeight="1" x14ac:dyDescent="0.2">
      <c r="A19" s="58"/>
      <c r="B19" s="59"/>
      <c r="C19" s="448"/>
      <c r="D19" s="59"/>
      <c r="E19" s="59"/>
      <c r="F19" s="60">
        <f t="shared" si="0"/>
        <v>0</v>
      </c>
    </row>
    <row r="20" spans="1:6" ht="15.95" customHeight="1" x14ac:dyDescent="0.2">
      <c r="A20" s="58"/>
      <c r="B20" s="59"/>
      <c r="C20" s="448"/>
      <c r="D20" s="59"/>
      <c r="E20" s="59"/>
      <c r="F20" s="60">
        <f t="shared" si="0"/>
        <v>0</v>
      </c>
    </row>
    <row r="21" spans="1:6" ht="15.95" customHeight="1" x14ac:dyDescent="0.2">
      <c r="A21" s="58"/>
      <c r="B21" s="59"/>
      <c r="C21" s="448"/>
      <c r="D21" s="59"/>
      <c r="E21" s="59"/>
      <c r="F21" s="60">
        <f t="shared" si="0"/>
        <v>0</v>
      </c>
    </row>
    <row r="22" spans="1:6" ht="15.95" customHeight="1" x14ac:dyDescent="0.2">
      <c r="A22" s="58"/>
      <c r="B22" s="59"/>
      <c r="C22" s="448"/>
      <c r="D22" s="59"/>
      <c r="E22" s="59"/>
      <c r="F22" s="60">
        <f t="shared" si="0"/>
        <v>0</v>
      </c>
    </row>
    <row r="23" spans="1:6" ht="15.95" customHeight="1" thickBot="1" x14ac:dyDescent="0.25">
      <c r="A23" s="61"/>
      <c r="B23" s="62"/>
      <c r="C23" s="449"/>
      <c r="D23" s="62"/>
      <c r="E23" s="62"/>
      <c r="F23" s="63">
        <f t="shared" si="0"/>
        <v>0</v>
      </c>
    </row>
    <row r="24" spans="1:6" s="57" customFormat="1" ht="18" customHeight="1" thickBot="1" x14ac:dyDescent="0.25">
      <c r="A24" s="198" t="s">
        <v>64</v>
      </c>
      <c r="B24" s="199">
        <f>SUM(B5:B23)</f>
        <v>6790818</v>
      </c>
      <c r="C24" s="126"/>
      <c r="D24" s="199">
        <f>SUM(D5:D23)</f>
        <v>3250410</v>
      </c>
      <c r="E24" s="199">
        <f>SUM(E5:E23)</f>
        <v>3540408</v>
      </c>
      <c r="F24" s="64">
        <f>SUM(F5:F23)</f>
        <v>0</v>
      </c>
    </row>
  </sheetData>
  <mergeCells count="1">
    <mergeCell ref="A1:F1"/>
  </mergeCells>
  <phoneticPr fontId="0" type="noConversion"/>
  <printOptions horizontalCentered="1"/>
  <pageMargins left="0.78740157480314965" right="0.78740157480314965" top="1.2204724409448819" bottom="0.98425196850393704" header="0.78740157480314965" footer="0.78740157480314965"/>
  <pageSetup paperSize="9" scale="95" orientation="landscape" horizontalDpi="300" verticalDpi="300" r:id="rId1"/>
  <headerFooter alignWithMargins="0">
    <oddHeader xml:space="preserve">&amp;R&amp;"Times New Roman CE,Félkövér dőlt"&amp;12 &amp;11 7. melléklet a ../........ (...........) önkormányzati rendelethez&amp;"Times New Roman CE,Normál"&amp;10
   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E52"/>
  <sheetViews>
    <sheetView topLeftCell="A7" zoomScaleNormal="100" workbookViewId="0">
      <selection activeCell="H28" sqref="H28"/>
    </sheetView>
  </sheetViews>
  <sheetFormatPr defaultRowHeight="12.75" x14ac:dyDescent="0.2"/>
  <cols>
    <col min="1" max="1" width="38.6640625" customWidth="1"/>
    <col min="2" max="5" width="13.83203125" customWidth="1"/>
  </cols>
  <sheetData>
    <row r="2" spans="1:5" ht="15.75" x14ac:dyDescent="0.25">
      <c r="A2" s="88" t="s">
        <v>619</v>
      </c>
    </row>
    <row r="3" spans="1:5" ht="14.25" thickBot="1" x14ac:dyDescent="0.3">
      <c r="D3" s="803" t="s">
        <v>643</v>
      </c>
      <c r="E3" s="803"/>
    </row>
    <row r="4" spans="1:5" ht="15" customHeight="1" thickBot="1" x14ac:dyDescent="0.25">
      <c r="A4" s="213" t="s">
        <v>132</v>
      </c>
      <c r="B4" s="214" t="str">
        <f>CONCATENATE((LEFT(ÖSSZEFÜGGÉSEK!A5,4)),".")</f>
        <v>2021.</v>
      </c>
      <c r="C4" s="214" t="str">
        <f>CONCATENATE((LEFT(ÖSSZEFÜGGÉSEK!A5,4))+1,".")</f>
        <v>2022.</v>
      </c>
      <c r="D4" s="214" t="str">
        <f>CONCATENATE((LEFT(ÖSSZEFÜGGÉSEK!A5,4))+1,". után")</f>
        <v>2022. után</v>
      </c>
      <c r="E4" s="215" t="s">
        <v>51</v>
      </c>
    </row>
    <row r="5" spans="1:5" ht="15" x14ac:dyDescent="0.2">
      <c r="A5" s="654" t="s">
        <v>133</v>
      </c>
      <c r="B5" s="771">
        <v>0</v>
      </c>
      <c r="C5" s="771">
        <v>0</v>
      </c>
      <c r="D5" s="771">
        <v>0</v>
      </c>
      <c r="E5" s="663">
        <f t="shared" ref="E5:E11" si="0">SUM(B5:D5)</f>
        <v>0</v>
      </c>
    </row>
    <row r="6" spans="1:5" ht="15" x14ac:dyDescent="0.2">
      <c r="A6" s="655" t="s">
        <v>146</v>
      </c>
      <c r="B6" s="664"/>
      <c r="C6" s="664"/>
      <c r="D6" s="664"/>
      <c r="E6" s="665">
        <f t="shared" si="0"/>
        <v>0</v>
      </c>
    </row>
    <row r="7" spans="1:5" ht="15" x14ac:dyDescent="0.25">
      <c r="A7" s="656" t="s">
        <v>134</v>
      </c>
      <c r="B7" s="666"/>
      <c r="C7" s="667"/>
      <c r="D7" s="667"/>
      <c r="E7" s="668">
        <f t="shared" si="0"/>
        <v>0</v>
      </c>
    </row>
    <row r="8" spans="1:5" ht="15" x14ac:dyDescent="0.2">
      <c r="A8" s="656" t="s">
        <v>148</v>
      </c>
      <c r="B8" s="669"/>
      <c r="C8" s="667"/>
      <c r="D8" s="667"/>
      <c r="E8" s="668">
        <f t="shared" si="0"/>
        <v>0</v>
      </c>
    </row>
    <row r="9" spans="1:5" ht="15" x14ac:dyDescent="0.2">
      <c r="A9" s="656" t="s">
        <v>135</v>
      </c>
      <c r="B9" s="667"/>
      <c r="C9" s="667"/>
      <c r="D9" s="683"/>
      <c r="E9" s="668">
        <f t="shared" si="0"/>
        <v>0</v>
      </c>
    </row>
    <row r="10" spans="1:5" ht="15" x14ac:dyDescent="0.2">
      <c r="A10" s="656" t="s">
        <v>136</v>
      </c>
      <c r="B10" s="667"/>
      <c r="C10" s="667"/>
      <c r="D10" s="667"/>
      <c r="E10" s="668">
        <f t="shared" si="0"/>
        <v>0</v>
      </c>
    </row>
    <row r="11" spans="1:5" ht="15.75" thickBot="1" x14ac:dyDescent="0.25">
      <c r="A11" s="657"/>
      <c r="B11" s="670"/>
      <c r="C11" s="670"/>
      <c r="D11" s="670"/>
      <c r="E11" s="668">
        <f t="shared" si="0"/>
        <v>0</v>
      </c>
    </row>
    <row r="12" spans="1:5" ht="15.75" thickBot="1" x14ac:dyDescent="0.25">
      <c r="A12" s="658" t="s">
        <v>138</v>
      </c>
      <c r="B12" s="671">
        <f>B5+SUM(B7:B11)</f>
        <v>0</v>
      </c>
      <c r="C12" s="671">
        <f>C5+SUM(C7:C11)</f>
        <v>0</v>
      </c>
      <c r="D12" s="671">
        <f>D5+SUM(D7:D11)</f>
        <v>0</v>
      </c>
      <c r="E12" s="672">
        <f>E5+SUM(E7:E11)</f>
        <v>0</v>
      </c>
    </row>
    <row r="13" spans="1:5" ht="13.5" thickBot="1" x14ac:dyDescent="0.25">
      <c r="A13" s="46"/>
      <c r="B13" s="46"/>
      <c r="C13" s="46"/>
      <c r="D13" s="46"/>
      <c r="E13" s="46"/>
    </row>
    <row r="14" spans="1:5" ht="15" customHeight="1" thickBot="1" x14ac:dyDescent="0.25">
      <c r="A14" s="659" t="s">
        <v>137</v>
      </c>
      <c r="B14" s="364" t="str">
        <f>+B4</f>
        <v>2021.</v>
      </c>
      <c r="C14" s="364" t="str">
        <f>+C4</f>
        <v>2022.</v>
      </c>
      <c r="D14" s="364" t="str">
        <f>+D4</f>
        <v>2022. után</v>
      </c>
      <c r="E14" s="660" t="s">
        <v>51</v>
      </c>
    </row>
    <row r="15" spans="1:5" x14ac:dyDescent="0.2">
      <c r="A15" s="654" t="s">
        <v>142</v>
      </c>
      <c r="B15" s="652">
        <v>0</v>
      </c>
      <c r="C15" s="652">
        <v>0</v>
      </c>
      <c r="D15" s="652">
        <v>0</v>
      </c>
      <c r="E15" s="653">
        <f t="shared" ref="E15:E21" si="1">SUM(B15:D15)</f>
        <v>0</v>
      </c>
    </row>
    <row r="16" spans="1:5" ht="15" x14ac:dyDescent="0.2">
      <c r="A16" s="661" t="s">
        <v>143</v>
      </c>
      <c r="B16" s="667"/>
      <c r="C16" s="667"/>
      <c r="D16" s="667"/>
      <c r="E16" s="668">
        <f t="shared" si="1"/>
        <v>0</v>
      </c>
    </row>
    <row r="17" spans="1:5" ht="15" x14ac:dyDescent="0.2">
      <c r="A17" s="656" t="s">
        <v>144</v>
      </c>
      <c r="B17" s="667"/>
      <c r="C17" s="667"/>
      <c r="D17" s="667"/>
      <c r="E17" s="668">
        <f t="shared" si="1"/>
        <v>0</v>
      </c>
    </row>
    <row r="18" spans="1:5" ht="15" x14ac:dyDescent="0.2">
      <c r="A18" s="656" t="s">
        <v>145</v>
      </c>
      <c r="B18" s="667"/>
      <c r="C18" s="667"/>
      <c r="D18" s="667"/>
      <c r="E18" s="668">
        <f t="shared" si="1"/>
        <v>0</v>
      </c>
    </row>
    <row r="19" spans="1:5" ht="15" x14ac:dyDescent="0.25">
      <c r="A19" s="662" t="s">
        <v>595</v>
      </c>
      <c r="B19" s="666"/>
      <c r="C19" s="667"/>
      <c r="D19" s="667"/>
      <c r="E19" s="668">
        <f t="shared" si="1"/>
        <v>0</v>
      </c>
    </row>
    <row r="20" spans="1:5" ht="15" x14ac:dyDescent="0.2">
      <c r="A20" s="662"/>
      <c r="B20" s="667"/>
      <c r="C20" s="667"/>
      <c r="D20" s="667"/>
      <c r="E20" s="668">
        <f t="shared" si="1"/>
        <v>0</v>
      </c>
    </row>
    <row r="21" spans="1:5" ht="15.75" thickBot="1" x14ac:dyDescent="0.25">
      <c r="A21" s="657"/>
      <c r="B21" s="670"/>
      <c r="C21" s="670"/>
      <c r="D21" s="670"/>
      <c r="E21" s="668">
        <f t="shared" si="1"/>
        <v>0</v>
      </c>
    </row>
    <row r="22" spans="1:5" ht="15.75" thickBot="1" x14ac:dyDescent="0.25">
      <c r="A22" s="658" t="s">
        <v>52</v>
      </c>
      <c r="B22" s="671">
        <f>SUM(B15:B21)</f>
        <v>0</v>
      </c>
      <c r="C22" s="671">
        <f>SUM(C15:C21)</f>
        <v>0</v>
      </c>
      <c r="D22" s="671">
        <f>SUM(D15:D21)</f>
        <v>0</v>
      </c>
      <c r="E22" s="672">
        <f>SUM(E15:E21)</f>
        <v>0</v>
      </c>
    </row>
    <row r="25" spans="1:5" ht="15.75" x14ac:dyDescent="0.25">
      <c r="A25" s="88" t="s">
        <v>139</v>
      </c>
      <c r="B25" s="802" t="s">
        <v>603</v>
      </c>
      <c r="C25" s="802"/>
      <c r="D25" s="802"/>
      <c r="E25" s="802"/>
    </row>
    <row r="26" spans="1:5" ht="14.25" thickBot="1" x14ac:dyDescent="0.3">
      <c r="D26" s="803" t="s">
        <v>643</v>
      </c>
      <c r="E26" s="803"/>
    </row>
    <row r="27" spans="1:5" ht="13.5" thickBot="1" x14ac:dyDescent="0.25">
      <c r="A27" s="213" t="s">
        <v>132</v>
      </c>
      <c r="B27" s="214" t="str">
        <f>+B14</f>
        <v>2021.</v>
      </c>
      <c r="C27" s="214" t="str">
        <f>+C14</f>
        <v>2022.</v>
      </c>
      <c r="D27" s="214" t="str">
        <f>+D14</f>
        <v>2022. után</v>
      </c>
      <c r="E27" s="215" t="s">
        <v>51</v>
      </c>
    </row>
    <row r="28" spans="1:5" x14ac:dyDescent="0.2">
      <c r="A28" s="216" t="s">
        <v>133</v>
      </c>
      <c r="B28" s="89"/>
      <c r="C28" s="89"/>
      <c r="D28" s="89"/>
      <c r="E28" s="217">
        <f t="shared" ref="E28:E34" si="2">SUM(B28:D28)</f>
        <v>0</v>
      </c>
    </row>
    <row r="29" spans="1:5" x14ac:dyDescent="0.2">
      <c r="A29" s="218" t="s">
        <v>146</v>
      </c>
      <c r="B29" s="90"/>
      <c r="C29" s="90"/>
      <c r="D29" s="90"/>
      <c r="E29" s="219">
        <f t="shared" si="2"/>
        <v>0</v>
      </c>
    </row>
    <row r="30" spans="1:5" x14ac:dyDescent="0.2">
      <c r="A30" s="220" t="s">
        <v>134</v>
      </c>
      <c r="B30" s="477"/>
      <c r="C30" s="91"/>
      <c r="D30" s="91"/>
      <c r="E30" s="221">
        <f t="shared" si="2"/>
        <v>0</v>
      </c>
    </row>
    <row r="31" spans="1:5" x14ac:dyDescent="0.2">
      <c r="A31" s="220" t="s">
        <v>148</v>
      </c>
      <c r="B31" s="91"/>
      <c r="C31" s="91"/>
      <c r="D31" s="91"/>
      <c r="E31" s="221">
        <f t="shared" si="2"/>
        <v>0</v>
      </c>
    </row>
    <row r="32" spans="1:5" x14ac:dyDescent="0.2">
      <c r="A32" s="220" t="s">
        <v>135</v>
      </c>
      <c r="B32" s="91"/>
      <c r="C32" s="91"/>
      <c r="D32" s="91"/>
      <c r="E32" s="221">
        <f t="shared" si="2"/>
        <v>0</v>
      </c>
    </row>
    <row r="33" spans="1:5" x14ac:dyDescent="0.2">
      <c r="A33" s="220" t="s">
        <v>136</v>
      </c>
      <c r="B33" s="91"/>
      <c r="C33" s="91"/>
      <c r="D33" s="91"/>
      <c r="E33" s="221">
        <f t="shared" si="2"/>
        <v>0</v>
      </c>
    </row>
    <row r="34" spans="1:5" ht="13.5" thickBot="1" x14ac:dyDescent="0.25">
      <c r="A34" s="92"/>
      <c r="B34" s="93"/>
      <c r="C34" s="93"/>
      <c r="D34" s="93"/>
      <c r="E34" s="221">
        <f t="shared" si="2"/>
        <v>0</v>
      </c>
    </row>
    <row r="35" spans="1:5" ht="13.5" thickBot="1" x14ac:dyDescent="0.25">
      <c r="A35" s="222" t="s">
        <v>138</v>
      </c>
      <c r="B35" s="223">
        <f>B28+SUM(B30:B34)</f>
        <v>0</v>
      </c>
      <c r="C35" s="223">
        <f>C28+SUM(C30:C34)</f>
        <v>0</v>
      </c>
      <c r="D35" s="223">
        <f>D28+SUM(D30:D34)</f>
        <v>0</v>
      </c>
      <c r="E35" s="224">
        <f>E28+SUM(E30:E34)</f>
        <v>0</v>
      </c>
    </row>
    <row r="36" spans="1:5" ht="13.5" thickBot="1" x14ac:dyDescent="0.25">
      <c r="A36" s="46"/>
      <c r="B36" s="46"/>
      <c r="C36" s="46"/>
      <c r="D36" s="46"/>
      <c r="E36" s="46"/>
    </row>
    <row r="37" spans="1:5" ht="13.5" thickBot="1" x14ac:dyDescent="0.25">
      <c r="A37" s="213" t="s">
        <v>137</v>
      </c>
      <c r="B37" s="214" t="str">
        <f>+B27</f>
        <v>2021.</v>
      </c>
      <c r="C37" s="214" t="str">
        <f>+C27</f>
        <v>2022.</v>
      </c>
      <c r="D37" s="214" t="str">
        <f>+D27</f>
        <v>2022. után</v>
      </c>
      <c r="E37" s="215" t="s">
        <v>51</v>
      </c>
    </row>
    <row r="38" spans="1:5" x14ac:dyDescent="0.2">
      <c r="A38" s="216" t="s">
        <v>142</v>
      </c>
      <c r="B38" s="89"/>
      <c r="C38" s="89"/>
      <c r="D38" s="89"/>
      <c r="E38" s="217">
        <f t="shared" ref="E38:E44" si="3">SUM(B38:D38)</f>
        <v>0</v>
      </c>
    </row>
    <row r="39" spans="1:5" x14ac:dyDescent="0.2">
      <c r="A39" s="225" t="s">
        <v>143</v>
      </c>
      <c r="B39" s="91"/>
      <c r="C39" s="91"/>
      <c r="D39" s="91"/>
      <c r="E39" s="221">
        <f t="shared" si="3"/>
        <v>0</v>
      </c>
    </row>
    <row r="40" spans="1:5" x14ac:dyDescent="0.2">
      <c r="A40" s="220" t="s">
        <v>144</v>
      </c>
      <c r="B40" s="91"/>
      <c r="C40" s="91"/>
      <c r="D40" s="91"/>
      <c r="E40" s="221">
        <f t="shared" si="3"/>
        <v>0</v>
      </c>
    </row>
    <row r="41" spans="1:5" x14ac:dyDescent="0.2">
      <c r="A41" s="220" t="s">
        <v>145</v>
      </c>
      <c r="B41" s="91"/>
      <c r="C41" s="91"/>
      <c r="D41" s="91"/>
      <c r="E41" s="221">
        <f t="shared" si="3"/>
        <v>0</v>
      </c>
    </row>
    <row r="42" spans="1:5" x14ac:dyDescent="0.2">
      <c r="A42" s="94" t="s">
        <v>595</v>
      </c>
      <c r="B42" s="477"/>
      <c r="C42" s="91"/>
      <c r="D42" s="91"/>
      <c r="E42" s="221">
        <f t="shared" si="3"/>
        <v>0</v>
      </c>
    </row>
    <row r="43" spans="1:5" x14ac:dyDescent="0.2">
      <c r="A43" s="94"/>
      <c r="B43" s="91"/>
      <c r="C43" s="91"/>
      <c r="D43" s="91"/>
      <c r="E43" s="221">
        <f t="shared" si="3"/>
        <v>0</v>
      </c>
    </row>
    <row r="44" spans="1:5" ht="13.5" thickBot="1" x14ac:dyDescent="0.25">
      <c r="A44" s="92"/>
      <c r="B44" s="93"/>
      <c r="C44" s="93"/>
      <c r="D44" s="93"/>
      <c r="E44" s="221">
        <f t="shared" si="3"/>
        <v>0</v>
      </c>
    </row>
    <row r="45" spans="1:5" ht="13.5" thickBot="1" x14ac:dyDescent="0.25">
      <c r="A45" s="222" t="s">
        <v>52</v>
      </c>
      <c r="B45" s="223">
        <f>SUM(B38:B44)</f>
        <v>0</v>
      </c>
      <c r="C45" s="223">
        <f>SUM(C38:C44)</f>
        <v>0</v>
      </c>
      <c r="D45" s="223">
        <f>SUM(D38:D44)</f>
        <v>0</v>
      </c>
      <c r="E45" s="224">
        <f>SUM(E38:E44)</f>
        <v>0</v>
      </c>
    </row>
    <row r="47" spans="1:5" ht="15.75" x14ac:dyDescent="0.2">
      <c r="A47" s="811" t="str">
        <f>+CONCATENATE("Önkormányzaton kívüli EU-s projektekhez történő hozzájárulás ",LEFT(ÖSSZEFÜGGÉSEK!A5,4),". évi előirányzat")</f>
        <v>Önkormányzaton kívüli EU-s projektekhez történő hozzájárulás 2021. évi előirányzat</v>
      </c>
      <c r="B47" s="811"/>
      <c r="C47" s="811"/>
      <c r="D47" s="811"/>
      <c r="E47" s="811"/>
    </row>
    <row r="48" spans="1:5" ht="13.5" thickBot="1" x14ac:dyDescent="0.25"/>
    <row r="49" spans="1:5" ht="13.5" thickBot="1" x14ac:dyDescent="0.25">
      <c r="A49" s="816" t="s">
        <v>140</v>
      </c>
      <c r="B49" s="817"/>
      <c r="C49" s="818"/>
      <c r="D49" s="814" t="s">
        <v>149</v>
      </c>
      <c r="E49" s="815"/>
    </row>
    <row r="50" spans="1:5" x14ac:dyDescent="0.2">
      <c r="A50" s="819"/>
      <c r="B50" s="820"/>
      <c r="C50" s="821"/>
      <c r="D50" s="807"/>
      <c r="E50" s="808"/>
    </row>
    <row r="51" spans="1:5" ht="13.5" thickBot="1" x14ac:dyDescent="0.25">
      <c r="A51" s="822"/>
      <c r="B51" s="823"/>
      <c r="C51" s="824"/>
      <c r="D51" s="809"/>
      <c r="E51" s="810"/>
    </row>
    <row r="52" spans="1:5" ht="13.5" thickBot="1" x14ac:dyDescent="0.25">
      <c r="A52" s="804" t="s">
        <v>52</v>
      </c>
      <c r="B52" s="805"/>
      <c r="C52" s="806"/>
      <c r="D52" s="812">
        <f>SUM(D50:E51)</f>
        <v>0</v>
      </c>
      <c r="E52" s="813"/>
    </row>
  </sheetData>
  <mergeCells count="12">
    <mergeCell ref="B25:E25"/>
    <mergeCell ref="D3:E3"/>
    <mergeCell ref="D26:E26"/>
    <mergeCell ref="A52:C52"/>
    <mergeCell ref="D50:E50"/>
    <mergeCell ref="D51:E51"/>
    <mergeCell ref="A47:E47"/>
    <mergeCell ref="D52:E52"/>
    <mergeCell ref="D49:E49"/>
    <mergeCell ref="A49:C49"/>
    <mergeCell ref="A50:C50"/>
    <mergeCell ref="A51:C51"/>
  </mergeCells>
  <phoneticPr fontId="30" type="noConversion"/>
  <conditionalFormatting sqref="E5:E12 B12:D12 B22:E22 E15:E21 E28:E35 B35:D35 E38:E45 B45:D45 D52:E52">
    <cfRule type="cellIs" dxfId="1" priority="1" stopIfTrue="1" operator="equal">
      <formula>0</formula>
    </cfRule>
  </conditionalFormatting>
  <printOptions horizontalCentered="1"/>
  <pageMargins left="0.78740157480314965" right="0.78740157480314965" top="1.4960629921259843" bottom="0.98425196850393704" header="0.78740157480314965" footer="0.78740157480314965"/>
  <pageSetup paperSize="9" scale="90" orientation="portrait" r:id="rId1"/>
  <headerFooter alignWithMargins="0">
    <oddHeader>&amp;C&amp;"Times New Roman CE,Félkövér"&amp;12
Európai uniós támogatással megvalósuló projektek 
bevételei, kiadásai, hozzájárulások&amp;R&amp;"Times New Roman CE,Félkövér dőlt"&amp;11 8. melléklet a ../....... (...........) önkormányzati rendelethez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4">
    <tabColor rgb="FF92D050"/>
  </sheetPr>
  <dimension ref="A1:K159"/>
  <sheetViews>
    <sheetView tabSelected="1" topLeftCell="A140" zoomScale="160" zoomScaleNormal="160" zoomScaleSheetLayoutView="85" workbookViewId="0">
      <selection activeCell="C41" sqref="C41"/>
    </sheetView>
  </sheetViews>
  <sheetFormatPr defaultRowHeight="12.75" x14ac:dyDescent="0.2"/>
  <cols>
    <col min="1" max="1" width="13.83203125" style="374" customWidth="1"/>
    <col min="2" max="2" width="69.6640625" style="375" customWidth="1"/>
    <col min="3" max="3" width="21.5" style="355" customWidth="1"/>
    <col min="4" max="16384" width="9.33203125" style="3"/>
  </cols>
  <sheetData>
    <row r="1" spans="1:3" s="2" customFormat="1" ht="16.5" customHeight="1" thickBot="1" x14ac:dyDescent="0.25">
      <c r="A1" s="226"/>
      <c r="B1" s="227"/>
      <c r="C1" s="248" t="str">
        <f>+CONCATENATE("9.1. melléklet a ../",LEFT(ÖSSZEFÜGGÉSEK!A5,4),". (……….) önkormányzati rendelethez")</f>
        <v>9.1. melléklet a ../2021. (……….) önkormányzati rendelethez</v>
      </c>
    </row>
    <row r="2" spans="1:3" s="95" customFormat="1" ht="21" customHeight="1" x14ac:dyDescent="0.2">
      <c r="A2" s="385" t="s">
        <v>62</v>
      </c>
      <c r="B2" s="342" t="s">
        <v>644</v>
      </c>
      <c r="C2" s="344" t="s">
        <v>53</v>
      </c>
    </row>
    <row r="3" spans="1:3" s="95" customFormat="1" ht="28.5" customHeight="1" thickBot="1" x14ac:dyDescent="0.25">
      <c r="A3" s="228" t="s">
        <v>205</v>
      </c>
      <c r="B3" s="343" t="s">
        <v>407</v>
      </c>
      <c r="C3" s="467" t="s">
        <v>53</v>
      </c>
    </row>
    <row r="4" spans="1:3" s="96" customFormat="1" ht="15.95" customHeight="1" thickBot="1" x14ac:dyDescent="0.3">
      <c r="A4" s="229"/>
      <c r="B4" s="229"/>
      <c r="C4" s="4" t="s">
        <v>641</v>
      </c>
    </row>
    <row r="5" spans="1:3" ht="13.5" thickBot="1" x14ac:dyDescent="0.25">
      <c r="A5" s="386" t="s">
        <v>207</v>
      </c>
      <c r="B5" s="230" t="s">
        <v>55</v>
      </c>
      <c r="C5" s="345" t="s">
        <v>56</v>
      </c>
    </row>
    <row r="6" spans="1:3" s="65" customFormat="1" ht="12.95" customHeight="1" thickBot="1" x14ac:dyDescent="0.25">
      <c r="A6" s="36" t="s">
        <v>505</v>
      </c>
      <c r="B6" s="202" t="s">
        <v>506</v>
      </c>
      <c r="C6" s="203" t="s">
        <v>507</v>
      </c>
    </row>
    <row r="7" spans="1:3" s="65" customFormat="1" ht="15.95" customHeight="1" thickBot="1" x14ac:dyDescent="0.25">
      <c r="A7" s="232"/>
      <c r="B7" s="233" t="s">
        <v>57</v>
      </c>
      <c r="C7" s="346"/>
    </row>
    <row r="8" spans="1:3" s="76" customFormat="1" ht="15" customHeight="1" thickBot="1" x14ac:dyDescent="0.25">
      <c r="A8" s="506" t="s">
        <v>18</v>
      </c>
      <c r="B8" s="513" t="s">
        <v>253</v>
      </c>
      <c r="C8" s="514">
        <f>+C9+C10+C11+C12+C13+C14</f>
        <v>174040585</v>
      </c>
    </row>
    <row r="9" spans="1:3" s="99" customFormat="1" ht="15" customHeight="1" x14ac:dyDescent="0.2">
      <c r="A9" s="593" t="s">
        <v>99</v>
      </c>
      <c r="B9" s="516" t="s">
        <v>254</v>
      </c>
      <c r="C9" s="517">
        <v>71105274</v>
      </c>
    </row>
    <row r="10" spans="1:3" s="595" customFormat="1" ht="15" customHeight="1" x14ac:dyDescent="0.2">
      <c r="A10" s="594" t="s">
        <v>100</v>
      </c>
      <c r="B10" s="519" t="s">
        <v>255</v>
      </c>
      <c r="C10" s="520">
        <v>54780801</v>
      </c>
    </row>
    <row r="11" spans="1:3" s="595" customFormat="1" ht="15" customHeight="1" x14ac:dyDescent="0.2">
      <c r="A11" s="594" t="s">
        <v>101</v>
      </c>
      <c r="B11" s="519" t="s">
        <v>256</v>
      </c>
      <c r="C11" s="520">
        <v>45544000</v>
      </c>
    </row>
    <row r="12" spans="1:3" s="595" customFormat="1" ht="15" customHeight="1" x14ac:dyDescent="0.2">
      <c r="A12" s="594" t="s">
        <v>102</v>
      </c>
      <c r="B12" s="519" t="s">
        <v>257</v>
      </c>
      <c r="C12" s="520">
        <v>2610510</v>
      </c>
    </row>
    <row r="13" spans="1:3" s="595" customFormat="1" ht="15" customHeight="1" x14ac:dyDescent="0.2">
      <c r="A13" s="594" t="s">
        <v>150</v>
      </c>
      <c r="B13" s="519" t="s">
        <v>519</v>
      </c>
      <c r="C13" s="520">
        <f>'1.1.sz.mell.'!C10</f>
        <v>0</v>
      </c>
    </row>
    <row r="14" spans="1:3" s="99" customFormat="1" ht="15" customHeight="1" thickBot="1" x14ac:dyDescent="0.25">
      <c r="A14" s="596" t="s">
        <v>103</v>
      </c>
      <c r="B14" s="526" t="s">
        <v>442</v>
      </c>
      <c r="C14" s="520"/>
    </row>
    <row r="15" spans="1:3" s="99" customFormat="1" ht="15" customHeight="1" thickBot="1" x14ac:dyDescent="0.25">
      <c r="A15" s="506" t="s">
        <v>19</v>
      </c>
      <c r="B15" s="524" t="s">
        <v>258</v>
      </c>
      <c r="C15" s="514">
        <f>+C16+C17+C18+C19+C20</f>
        <v>0</v>
      </c>
    </row>
    <row r="16" spans="1:3" s="99" customFormat="1" ht="15" customHeight="1" x14ac:dyDescent="0.2">
      <c r="A16" s="593" t="s">
        <v>105</v>
      </c>
      <c r="B16" s="516" t="s">
        <v>259</v>
      </c>
      <c r="C16" s="517"/>
    </row>
    <row r="17" spans="1:3" s="99" customFormat="1" ht="15" customHeight="1" x14ac:dyDescent="0.2">
      <c r="A17" s="594" t="s">
        <v>106</v>
      </c>
      <c r="B17" s="519" t="s">
        <v>260</v>
      </c>
      <c r="C17" s="520"/>
    </row>
    <row r="18" spans="1:3" s="99" customFormat="1" ht="15" customHeight="1" x14ac:dyDescent="0.2">
      <c r="A18" s="594" t="s">
        <v>107</v>
      </c>
      <c r="B18" s="519" t="s">
        <v>432</v>
      </c>
      <c r="C18" s="520"/>
    </row>
    <row r="19" spans="1:3" s="99" customFormat="1" ht="15" customHeight="1" x14ac:dyDescent="0.2">
      <c r="A19" s="594" t="s">
        <v>108</v>
      </c>
      <c r="B19" s="519" t="s">
        <v>433</v>
      </c>
      <c r="C19" s="520"/>
    </row>
    <row r="20" spans="1:3" s="99" customFormat="1" ht="15" customHeight="1" x14ac:dyDescent="0.2">
      <c r="A20" s="594" t="s">
        <v>109</v>
      </c>
      <c r="B20" s="519" t="s">
        <v>261</v>
      </c>
      <c r="C20" s="520">
        <f>'1.1.sz.mell.'!C17</f>
        <v>0</v>
      </c>
    </row>
    <row r="21" spans="1:3" s="595" customFormat="1" ht="15" customHeight="1" thickBot="1" x14ac:dyDescent="0.25">
      <c r="A21" s="596" t="s">
        <v>118</v>
      </c>
      <c r="B21" s="526" t="s">
        <v>262</v>
      </c>
      <c r="C21" s="525"/>
    </row>
    <row r="22" spans="1:3" s="595" customFormat="1" ht="15" customHeight="1" thickBot="1" x14ac:dyDescent="0.25">
      <c r="A22" s="506" t="s">
        <v>20</v>
      </c>
      <c r="B22" s="513" t="s">
        <v>263</v>
      </c>
      <c r="C22" s="514">
        <f>+C23+C24+C25+C26+C27</f>
        <v>0</v>
      </c>
    </row>
    <row r="23" spans="1:3" s="595" customFormat="1" ht="15" customHeight="1" x14ac:dyDescent="0.2">
      <c r="A23" s="593" t="s">
        <v>88</v>
      </c>
      <c r="B23" s="516" t="s">
        <v>264</v>
      </c>
      <c r="C23" s="517"/>
    </row>
    <row r="24" spans="1:3" s="99" customFormat="1" ht="15" customHeight="1" x14ac:dyDescent="0.2">
      <c r="A24" s="594" t="s">
        <v>89</v>
      </c>
      <c r="B24" s="519" t="s">
        <v>265</v>
      </c>
      <c r="C24" s="520"/>
    </row>
    <row r="25" spans="1:3" s="595" customFormat="1" ht="15" customHeight="1" x14ac:dyDescent="0.2">
      <c r="A25" s="594" t="s">
        <v>90</v>
      </c>
      <c r="B25" s="519" t="s">
        <v>434</v>
      </c>
      <c r="C25" s="520"/>
    </row>
    <row r="26" spans="1:3" s="595" customFormat="1" ht="15" customHeight="1" x14ac:dyDescent="0.2">
      <c r="A26" s="594" t="s">
        <v>91</v>
      </c>
      <c r="B26" s="519" t="s">
        <v>435</v>
      </c>
      <c r="C26" s="520"/>
    </row>
    <row r="27" spans="1:3" s="595" customFormat="1" ht="15" customHeight="1" x14ac:dyDescent="0.2">
      <c r="A27" s="594" t="s">
        <v>173</v>
      </c>
      <c r="B27" s="519" t="s">
        <v>266</v>
      </c>
      <c r="C27" s="520"/>
    </row>
    <row r="28" spans="1:3" s="595" customFormat="1" ht="15" customHeight="1" thickBot="1" x14ac:dyDescent="0.25">
      <c r="A28" s="596" t="s">
        <v>174</v>
      </c>
      <c r="B28" s="526" t="s">
        <v>267</v>
      </c>
      <c r="C28" s="525"/>
    </row>
    <row r="29" spans="1:3" s="595" customFormat="1" ht="15" customHeight="1" thickBot="1" x14ac:dyDescent="0.25">
      <c r="A29" s="506" t="s">
        <v>175</v>
      </c>
      <c r="B29" s="513" t="s">
        <v>268</v>
      </c>
      <c r="C29" s="527">
        <f>+C30+C34+C35+C36</f>
        <v>10414500</v>
      </c>
    </row>
    <row r="30" spans="1:3" s="595" customFormat="1" ht="15" customHeight="1" x14ac:dyDescent="0.2">
      <c r="A30" s="593" t="s">
        <v>269</v>
      </c>
      <c r="B30" s="516" t="s">
        <v>520</v>
      </c>
      <c r="C30" s="528">
        <f>C33</f>
        <v>10414500</v>
      </c>
    </row>
    <row r="31" spans="1:3" s="595" customFormat="1" ht="15" customHeight="1" x14ac:dyDescent="0.2">
      <c r="A31" s="594" t="s">
        <v>270</v>
      </c>
      <c r="B31" s="519" t="s">
        <v>275</v>
      </c>
      <c r="C31" s="520"/>
    </row>
    <row r="32" spans="1:3" s="595" customFormat="1" ht="15" customHeight="1" x14ac:dyDescent="0.2">
      <c r="A32" s="594" t="s">
        <v>271</v>
      </c>
      <c r="B32" s="519" t="s">
        <v>276</v>
      </c>
      <c r="C32" s="520"/>
    </row>
    <row r="33" spans="1:3" s="595" customFormat="1" ht="15" customHeight="1" x14ac:dyDescent="0.2">
      <c r="A33" s="594" t="s">
        <v>446</v>
      </c>
      <c r="B33" s="529" t="s">
        <v>447</v>
      </c>
      <c r="C33" s="520">
        <v>10414500</v>
      </c>
    </row>
    <row r="34" spans="1:3" s="595" customFormat="1" ht="15" customHeight="1" x14ac:dyDescent="0.2">
      <c r="A34" s="594" t="s">
        <v>272</v>
      </c>
      <c r="B34" s="519" t="s">
        <v>277</v>
      </c>
      <c r="C34" s="520"/>
    </row>
    <row r="35" spans="1:3" s="595" customFormat="1" ht="15" customHeight="1" x14ac:dyDescent="0.2">
      <c r="A35" s="594" t="s">
        <v>273</v>
      </c>
      <c r="B35" s="519" t="s">
        <v>278</v>
      </c>
      <c r="C35" s="520"/>
    </row>
    <row r="36" spans="1:3" s="595" customFormat="1" ht="15" customHeight="1" thickBot="1" x14ac:dyDescent="0.25">
      <c r="A36" s="596" t="s">
        <v>274</v>
      </c>
      <c r="B36" s="526" t="s">
        <v>279</v>
      </c>
      <c r="C36" s="525"/>
    </row>
    <row r="37" spans="1:3" s="595" customFormat="1" ht="15" customHeight="1" thickBot="1" x14ac:dyDescent="0.25">
      <c r="A37" s="506" t="s">
        <v>22</v>
      </c>
      <c r="B37" s="513" t="s">
        <v>443</v>
      </c>
      <c r="C37" s="514">
        <f>SUM(C38:C48)</f>
        <v>10209567</v>
      </c>
    </row>
    <row r="38" spans="1:3" s="595" customFormat="1" ht="15" customHeight="1" x14ac:dyDescent="0.2">
      <c r="A38" s="593" t="s">
        <v>92</v>
      </c>
      <c r="B38" s="516" t="s">
        <v>282</v>
      </c>
      <c r="C38" s="517"/>
    </row>
    <row r="39" spans="1:3" s="595" customFormat="1" ht="15" customHeight="1" x14ac:dyDescent="0.2">
      <c r="A39" s="594" t="s">
        <v>93</v>
      </c>
      <c r="B39" s="519" t="s">
        <v>652</v>
      </c>
      <c r="C39" s="520">
        <v>7980000</v>
      </c>
    </row>
    <row r="40" spans="1:3" s="595" customFormat="1" ht="15" customHeight="1" x14ac:dyDescent="0.2">
      <c r="A40" s="594" t="s">
        <v>94</v>
      </c>
      <c r="B40" s="519" t="s">
        <v>284</v>
      </c>
      <c r="C40" s="520"/>
    </row>
    <row r="41" spans="1:3" s="595" customFormat="1" ht="15" customHeight="1" x14ac:dyDescent="0.2">
      <c r="A41" s="594" t="s">
        <v>177</v>
      </c>
      <c r="B41" s="519" t="s">
        <v>653</v>
      </c>
      <c r="C41" s="520">
        <v>1753990</v>
      </c>
    </row>
    <row r="42" spans="1:3" s="595" customFormat="1" ht="15" customHeight="1" x14ac:dyDescent="0.2">
      <c r="A42" s="594" t="s">
        <v>178</v>
      </c>
      <c r="B42" s="519" t="s">
        <v>286</v>
      </c>
      <c r="C42" s="520"/>
    </row>
    <row r="43" spans="1:3" s="595" customFormat="1" ht="15" customHeight="1" x14ac:dyDescent="0.2">
      <c r="A43" s="594" t="s">
        <v>179</v>
      </c>
      <c r="B43" s="519" t="s">
        <v>287</v>
      </c>
      <c r="C43" s="520">
        <v>473577</v>
      </c>
    </row>
    <row r="44" spans="1:3" s="595" customFormat="1" ht="15" customHeight="1" x14ac:dyDescent="0.2">
      <c r="A44" s="594" t="s">
        <v>180</v>
      </c>
      <c r="B44" s="519" t="s">
        <v>288</v>
      </c>
      <c r="C44" s="520"/>
    </row>
    <row r="45" spans="1:3" s="595" customFormat="1" ht="15" customHeight="1" x14ac:dyDescent="0.2">
      <c r="A45" s="594" t="s">
        <v>181</v>
      </c>
      <c r="B45" s="519" t="s">
        <v>289</v>
      </c>
      <c r="C45" s="520">
        <v>2000</v>
      </c>
    </row>
    <row r="46" spans="1:3" s="595" customFormat="1" ht="15" customHeight="1" x14ac:dyDescent="0.2">
      <c r="A46" s="594" t="s">
        <v>280</v>
      </c>
      <c r="B46" s="519" t="s">
        <v>290</v>
      </c>
      <c r="C46" s="623"/>
    </row>
    <row r="47" spans="1:3" s="595" customFormat="1" ht="15" customHeight="1" x14ac:dyDescent="0.2">
      <c r="A47" s="596" t="s">
        <v>281</v>
      </c>
      <c r="B47" s="526" t="s">
        <v>445</v>
      </c>
      <c r="C47" s="624"/>
    </row>
    <row r="48" spans="1:3" s="595" customFormat="1" ht="15" customHeight="1" thickBot="1" x14ac:dyDescent="0.25">
      <c r="A48" s="596" t="s">
        <v>444</v>
      </c>
      <c r="B48" s="526" t="s">
        <v>291</v>
      </c>
      <c r="C48" s="624"/>
    </row>
    <row r="49" spans="1:3" s="595" customFormat="1" ht="15" customHeight="1" thickBot="1" x14ac:dyDescent="0.25">
      <c r="A49" s="506" t="s">
        <v>23</v>
      </c>
      <c r="B49" s="513" t="s">
        <v>292</v>
      </c>
      <c r="C49" s="514">
        <f>SUM(C50:C54)</f>
        <v>0</v>
      </c>
    </row>
    <row r="50" spans="1:3" s="595" customFormat="1" ht="15" customHeight="1" x14ac:dyDescent="0.2">
      <c r="A50" s="593" t="s">
        <v>95</v>
      </c>
      <c r="B50" s="516" t="s">
        <v>296</v>
      </c>
      <c r="C50" s="625"/>
    </row>
    <row r="51" spans="1:3" s="595" customFormat="1" ht="15" customHeight="1" x14ac:dyDescent="0.2">
      <c r="A51" s="594" t="s">
        <v>96</v>
      </c>
      <c r="B51" s="519" t="s">
        <v>297</v>
      </c>
      <c r="C51" s="623"/>
    </row>
    <row r="52" spans="1:3" s="595" customFormat="1" ht="15" customHeight="1" x14ac:dyDescent="0.2">
      <c r="A52" s="594" t="s">
        <v>293</v>
      </c>
      <c r="B52" s="519" t="s">
        <v>298</v>
      </c>
      <c r="C52" s="623"/>
    </row>
    <row r="53" spans="1:3" s="595" customFormat="1" ht="15" customHeight="1" x14ac:dyDescent="0.2">
      <c r="A53" s="594" t="s">
        <v>294</v>
      </c>
      <c r="B53" s="519" t="s">
        <v>299</v>
      </c>
      <c r="C53" s="623"/>
    </row>
    <row r="54" spans="1:3" s="595" customFormat="1" ht="15" customHeight="1" thickBot="1" x14ac:dyDescent="0.25">
      <c r="A54" s="596" t="s">
        <v>295</v>
      </c>
      <c r="B54" s="526" t="s">
        <v>300</v>
      </c>
      <c r="C54" s="624"/>
    </row>
    <row r="55" spans="1:3" s="595" customFormat="1" ht="15" customHeight="1" thickBot="1" x14ac:dyDescent="0.25">
      <c r="A55" s="506" t="s">
        <v>182</v>
      </c>
      <c r="B55" s="513" t="s">
        <v>301</v>
      </c>
      <c r="C55" s="514">
        <f>SUM(C56:C58)</f>
        <v>87553792</v>
      </c>
    </row>
    <row r="56" spans="1:3" s="595" customFormat="1" ht="15" customHeight="1" x14ac:dyDescent="0.2">
      <c r="A56" s="593" t="s">
        <v>97</v>
      </c>
      <c r="B56" s="516" t="s">
        <v>302</v>
      </c>
      <c r="C56" s="517"/>
    </row>
    <row r="57" spans="1:3" s="595" customFormat="1" ht="15" customHeight="1" x14ac:dyDescent="0.2">
      <c r="A57" s="594" t="s">
        <v>98</v>
      </c>
      <c r="B57" s="519" t="s">
        <v>436</v>
      </c>
      <c r="C57" s="520"/>
    </row>
    <row r="58" spans="1:3" s="595" customFormat="1" ht="15" customHeight="1" x14ac:dyDescent="0.2">
      <c r="A58" s="594" t="s">
        <v>305</v>
      </c>
      <c r="B58" s="519" t="s">
        <v>303</v>
      </c>
      <c r="C58" s="520">
        <v>87553792</v>
      </c>
    </row>
    <row r="59" spans="1:3" s="595" customFormat="1" ht="15" customHeight="1" thickBot="1" x14ac:dyDescent="0.25">
      <c r="A59" s="596" t="s">
        <v>306</v>
      </c>
      <c r="B59" s="526" t="s">
        <v>304</v>
      </c>
      <c r="C59" s="525"/>
    </row>
    <row r="60" spans="1:3" s="595" customFormat="1" ht="15" customHeight="1" thickBot="1" x14ac:dyDescent="0.25">
      <c r="A60" s="506" t="s">
        <v>25</v>
      </c>
      <c r="B60" s="524" t="s">
        <v>307</v>
      </c>
      <c r="C60" s="514">
        <f>SUM(C61:C63)</f>
        <v>0</v>
      </c>
    </row>
    <row r="61" spans="1:3" s="595" customFormat="1" ht="15" customHeight="1" x14ac:dyDescent="0.2">
      <c r="A61" s="593" t="s">
        <v>183</v>
      </c>
      <c r="B61" s="516" t="s">
        <v>309</v>
      </c>
      <c r="C61" s="623"/>
    </row>
    <row r="62" spans="1:3" s="595" customFormat="1" ht="15" customHeight="1" x14ac:dyDescent="0.2">
      <c r="A62" s="594" t="s">
        <v>184</v>
      </c>
      <c r="B62" s="519" t="s">
        <v>437</v>
      </c>
      <c r="C62" s="623"/>
    </row>
    <row r="63" spans="1:3" s="595" customFormat="1" ht="15" customHeight="1" x14ac:dyDescent="0.2">
      <c r="A63" s="594" t="s">
        <v>229</v>
      </c>
      <c r="B63" s="519" t="s">
        <v>310</v>
      </c>
      <c r="C63" s="623"/>
    </row>
    <row r="64" spans="1:3" s="595" customFormat="1" ht="15" customHeight="1" thickBot="1" x14ac:dyDescent="0.25">
      <c r="A64" s="596" t="s">
        <v>308</v>
      </c>
      <c r="B64" s="526" t="s">
        <v>311</v>
      </c>
      <c r="C64" s="623"/>
    </row>
    <row r="65" spans="1:3" s="595" customFormat="1" ht="15" customHeight="1" thickBot="1" x14ac:dyDescent="0.25">
      <c r="A65" s="506" t="s">
        <v>26</v>
      </c>
      <c r="B65" s="513" t="s">
        <v>312</v>
      </c>
      <c r="C65" s="527">
        <f>+C8+C15+C22+C29+C37+C49+C55+C60</f>
        <v>282218444</v>
      </c>
    </row>
    <row r="66" spans="1:3" s="595" customFormat="1" ht="15" customHeight="1" thickBot="1" x14ac:dyDescent="0.25">
      <c r="A66" s="597" t="s">
        <v>403</v>
      </c>
      <c r="B66" s="524" t="s">
        <v>314</v>
      </c>
      <c r="C66" s="514">
        <f>SUM(C67:C69)</f>
        <v>0</v>
      </c>
    </row>
    <row r="67" spans="1:3" s="595" customFormat="1" ht="15" customHeight="1" x14ac:dyDescent="0.2">
      <c r="A67" s="593" t="s">
        <v>345</v>
      </c>
      <c r="B67" s="516" t="s">
        <v>315</v>
      </c>
      <c r="C67" s="623"/>
    </row>
    <row r="68" spans="1:3" s="595" customFormat="1" ht="15" customHeight="1" x14ac:dyDescent="0.2">
      <c r="A68" s="594" t="s">
        <v>354</v>
      </c>
      <c r="B68" s="519" t="s">
        <v>316</v>
      </c>
      <c r="C68" s="623"/>
    </row>
    <row r="69" spans="1:3" s="595" customFormat="1" ht="15" customHeight="1" thickBot="1" x14ac:dyDescent="0.25">
      <c r="A69" s="596" t="s">
        <v>355</v>
      </c>
      <c r="B69" s="598" t="s">
        <v>317</v>
      </c>
      <c r="C69" s="623"/>
    </row>
    <row r="70" spans="1:3" s="595" customFormat="1" ht="15" customHeight="1" thickBot="1" x14ac:dyDescent="0.25">
      <c r="A70" s="597" t="s">
        <v>318</v>
      </c>
      <c r="B70" s="524" t="s">
        <v>319</v>
      </c>
      <c r="C70" s="514">
        <f>SUM(C71:C74)</f>
        <v>0</v>
      </c>
    </row>
    <row r="71" spans="1:3" s="595" customFormat="1" ht="15" customHeight="1" x14ac:dyDescent="0.2">
      <c r="A71" s="593" t="s">
        <v>151</v>
      </c>
      <c r="B71" s="516" t="s">
        <v>320</v>
      </c>
      <c r="C71" s="623"/>
    </row>
    <row r="72" spans="1:3" s="595" customFormat="1" ht="15" customHeight="1" x14ac:dyDescent="0.2">
      <c r="A72" s="594" t="s">
        <v>152</v>
      </c>
      <c r="B72" s="519" t="s">
        <v>321</v>
      </c>
      <c r="C72" s="623"/>
    </row>
    <row r="73" spans="1:3" s="595" customFormat="1" ht="15" customHeight="1" x14ac:dyDescent="0.2">
      <c r="A73" s="594" t="s">
        <v>346</v>
      </c>
      <c r="B73" s="519" t="s">
        <v>322</v>
      </c>
      <c r="C73" s="623"/>
    </row>
    <row r="74" spans="1:3" s="595" customFormat="1" ht="15" customHeight="1" thickBot="1" x14ac:dyDescent="0.25">
      <c r="A74" s="596" t="s">
        <v>347</v>
      </c>
      <c r="B74" s="526" t="s">
        <v>323</v>
      </c>
      <c r="C74" s="623"/>
    </row>
    <row r="75" spans="1:3" s="595" customFormat="1" ht="15" customHeight="1" thickBot="1" x14ac:dyDescent="0.25">
      <c r="A75" s="597" t="s">
        <v>324</v>
      </c>
      <c r="B75" s="524" t="s">
        <v>325</v>
      </c>
      <c r="C75" s="514">
        <f>SUM(C76:C77)</f>
        <v>32310868</v>
      </c>
    </row>
    <row r="76" spans="1:3" s="595" customFormat="1" ht="15" customHeight="1" x14ac:dyDescent="0.2">
      <c r="A76" s="593" t="s">
        <v>348</v>
      </c>
      <c r="B76" s="516" t="s">
        <v>326</v>
      </c>
      <c r="C76" s="623">
        <v>32310868</v>
      </c>
    </row>
    <row r="77" spans="1:3" s="595" customFormat="1" ht="15" customHeight="1" thickBot="1" x14ac:dyDescent="0.25">
      <c r="A77" s="596" t="s">
        <v>349</v>
      </c>
      <c r="B77" s="526" t="s">
        <v>327</v>
      </c>
      <c r="C77" s="623"/>
    </row>
    <row r="78" spans="1:3" s="99" customFormat="1" ht="15" customHeight="1" thickBot="1" x14ac:dyDescent="0.25">
      <c r="A78" s="597" t="s">
        <v>328</v>
      </c>
      <c r="B78" s="524" t="s">
        <v>329</v>
      </c>
      <c r="C78" s="514">
        <f>SUM(C79:C82)</f>
        <v>0</v>
      </c>
    </row>
    <row r="79" spans="1:3" s="595" customFormat="1" ht="15" customHeight="1" x14ac:dyDescent="0.2">
      <c r="A79" s="593" t="s">
        <v>350</v>
      </c>
      <c r="B79" s="516" t="s">
        <v>330</v>
      </c>
      <c r="C79" s="623"/>
    </row>
    <row r="80" spans="1:3" s="595" customFormat="1" ht="15" customHeight="1" x14ac:dyDescent="0.2">
      <c r="A80" s="594" t="s">
        <v>351</v>
      </c>
      <c r="B80" s="519" t="s">
        <v>331</v>
      </c>
      <c r="C80" s="623"/>
    </row>
    <row r="81" spans="1:3" s="595" customFormat="1" ht="15" customHeight="1" x14ac:dyDescent="0.2">
      <c r="A81" s="596" t="s">
        <v>352</v>
      </c>
      <c r="B81" s="526" t="s">
        <v>568</v>
      </c>
      <c r="C81" s="623"/>
    </row>
    <row r="82" spans="1:3" s="595" customFormat="1" ht="15" customHeight="1" thickBot="1" x14ac:dyDescent="0.25">
      <c r="A82" s="596" t="s">
        <v>567</v>
      </c>
      <c r="B82" s="526" t="s">
        <v>332</v>
      </c>
      <c r="C82" s="623"/>
    </row>
    <row r="83" spans="1:3" s="595" customFormat="1" ht="15" customHeight="1" thickBot="1" x14ac:dyDescent="0.25">
      <c r="A83" s="597" t="s">
        <v>333</v>
      </c>
      <c r="B83" s="524" t="s">
        <v>353</v>
      </c>
      <c r="C83" s="514">
        <f>SUM(C84:C87)</f>
        <v>0</v>
      </c>
    </row>
    <row r="84" spans="1:3" s="595" customFormat="1" ht="15" customHeight="1" x14ac:dyDescent="0.2">
      <c r="A84" s="599" t="s">
        <v>334</v>
      </c>
      <c r="B84" s="516" t="s">
        <v>335</v>
      </c>
      <c r="C84" s="623"/>
    </row>
    <row r="85" spans="1:3" s="595" customFormat="1" ht="15" customHeight="1" x14ac:dyDescent="0.2">
      <c r="A85" s="600" t="s">
        <v>336</v>
      </c>
      <c r="B85" s="519" t="s">
        <v>337</v>
      </c>
      <c r="C85" s="623"/>
    </row>
    <row r="86" spans="1:3" s="595" customFormat="1" ht="15" customHeight="1" x14ac:dyDescent="0.2">
      <c r="A86" s="600" t="s">
        <v>338</v>
      </c>
      <c r="B86" s="519" t="s">
        <v>339</v>
      </c>
      <c r="C86" s="623"/>
    </row>
    <row r="87" spans="1:3" s="99" customFormat="1" ht="15" customHeight="1" thickBot="1" x14ac:dyDescent="0.25">
      <c r="A87" s="601" t="s">
        <v>340</v>
      </c>
      <c r="B87" s="526" t="s">
        <v>341</v>
      </c>
      <c r="C87" s="623"/>
    </row>
    <row r="88" spans="1:3" s="99" customFormat="1" ht="15" customHeight="1" thickBot="1" x14ac:dyDescent="0.25">
      <c r="A88" s="597" t="s">
        <v>342</v>
      </c>
      <c r="B88" s="524" t="s">
        <v>487</v>
      </c>
      <c r="C88" s="539"/>
    </row>
    <row r="89" spans="1:3" s="99" customFormat="1" ht="15" customHeight="1" thickBot="1" x14ac:dyDescent="0.25">
      <c r="A89" s="597" t="s">
        <v>521</v>
      </c>
      <c r="B89" s="524" t="s">
        <v>343</v>
      </c>
      <c r="C89" s="539"/>
    </row>
    <row r="90" spans="1:3" s="99" customFormat="1" ht="15" customHeight="1" thickBot="1" x14ac:dyDescent="0.25">
      <c r="A90" s="597" t="s">
        <v>564</v>
      </c>
      <c r="B90" s="540" t="s">
        <v>490</v>
      </c>
      <c r="C90" s="527">
        <f>+C66+C70+C75+C78+C83+C89+C88</f>
        <v>32310868</v>
      </c>
    </row>
    <row r="91" spans="1:3" s="99" customFormat="1" ht="15" customHeight="1" thickBot="1" x14ac:dyDescent="0.25">
      <c r="A91" s="602" t="s">
        <v>523</v>
      </c>
      <c r="B91" s="542" t="s">
        <v>524</v>
      </c>
      <c r="C91" s="527">
        <f>+C65+C90</f>
        <v>314529312</v>
      </c>
    </row>
    <row r="92" spans="1:3" s="595" customFormat="1" ht="15" customHeight="1" thickBot="1" x14ac:dyDescent="0.25">
      <c r="A92" s="603"/>
      <c r="B92" s="604"/>
      <c r="C92" s="605"/>
    </row>
    <row r="93" spans="1:3" s="76" customFormat="1" ht="15" customHeight="1" thickBot="1" x14ac:dyDescent="0.25">
      <c r="A93" s="606"/>
      <c r="B93" s="607" t="s">
        <v>58</v>
      </c>
      <c r="C93" s="608"/>
    </row>
    <row r="94" spans="1:3" s="99" customFormat="1" ht="15" customHeight="1" thickBot="1" x14ac:dyDescent="0.25">
      <c r="A94" s="509" t="s">
        <v>18</v>
      </c>
      <c r="B94" s="547" t="s">
        <v>612</v>
      </c>
      <c r="C94" s="548">
        <f>+C95+C96+C97+C98+C99+C112</f>
        <v>201339667</v>
      </c>
    </row>
    <row r="95" spans="1:3" s="375" customFormat="1" ht="15" customHeight="1" x14ac:dyDescent="0.2">
      <c r="A95" s="609" t="s">
        <v>99</v>
      </c>
      <c r="B95" s="550" t="s">
        <v>49</v>
      </c>
      <c r="C95" s="551">
        <v>82808133</v>
      </c>
    </row>
    <row r="96" spans="1:3" s="375" customFormat="1" ht="15" customHeight="1" x14ac:dyDescent="0.2">
      <c r="A96" s="594" t="s">
        <v>100</v>
      </c>
      <c r="B96" s="552" t="s">
        <v>185</v>
      </c>
      <c r="C96" s="520">
        <v>8934396</v>
      </c>
    </row>
    <row r="97" spans="1:3" s="375" customFormat="1" ht="15" customHeight="1" x14ac:dyDescent="0.2">
      <c r="A97" s="594" t="s">
        <v>101</v>
      </c>
      <c r="B97" s="552" t="s">
        <v>141</v>
      </c>
      <c r="C97" s="525">
        <v>62700774</v>
      </c>
    </row>
    <row r="98" spans="1:3" s="375" customFormat="1" ht="15" customHeight="1" x14ac:dyDescent="0.2">
      <c r="A98" s="594" t="s">
        <v>102</v>
      </c>
      <c r="B98" s="553" t="s">
        <v>186</v>
      </c>
      <c r="C98" s="525">
        <v>36599000</v>
      </c>
    </row>
    <row r="99" spans="1:3" s="375" customFormat="1" ht="15" customHeight="1" x14ac:dyDescent="0.2">
      <c r="A99" s="594" t="s">
        <v>113</v>
      </c>
      <c r="B99" s="554" t="s">
        <v>187</v>
      </c>
      <c r="C99" s="525">
        <v>10297364</v>
      </c>
    </row>
    <row r="100" spans="1:3" s="375" customFormat="1" ht="15" customHeight="1" x14ac:dyDescent="0.2">
      <c r="A100" s="594" t="s">
        <v>103</v>
      </c>
      <c r="B100" s="552" t="s">
        <v>525</v>
      </c>
      <c r="C100" s="525"/>
    </row>
    <row r="101" spans="1:3" s="375" customFormat="1" ht="15" customHeight="1" x14ac:dyDescent="0.2">
      <c r="A101" s="594" t="s">
        <v>104</v>
      </c>
      <c r="B101" s="556" t="s">
        <v>453</v>
      </c>
      <c r="C101" s="525"/>
    </row>
    <row r="102" spans="1:3" s="375" customFormat="1" ht="15" customHeight="1" x14ac:dyDescent="0.2">
      <c r="A102" s="594" t="s">
        <v>114</v>
      </c>
      <c r="B102" s="556" t="s">
        <v>452</v>
      </c>
      <c r="C102" s="525"/>
    </row>
    <row r="103" spans="1:3" s="375" customFormat="1" ht="15" customHeight="1" x14ac:dyDescent="0.2">
      <c r="A103" s="594" t="s">
        <v>115</v>
      </c>
      <c r="B103" s="556" t="s">
        <v>359</v>
      </c>
      <c r="C103" s="525"/>
    </row>
    <row r="104" spans="1:3" s="375" customFormat="1" ht="15" customHeight="1" x14ac:dyDescent="0.2">
      <c r="A104" s="594" t="s">
        <v>116</v>
      </c>
      <c r="B104" s="557" t="s">
        <v>360</v>
      </c>
      <c r="C104" s="525">
        <v>1960000</v>
      </c>
    </row>
    <row r="105" spans="1:3" s="375" customFormat="1" ht="15" customHeight="1" x14ac:dyDescent="0.2">
      <c r="A105" s="594" t="s">
        <v>117</v>
      </c>
      <c r="B105" s="682" t="s">
        <v>361</v>
      </c>
      <c r="C105" s="525"/>
    </row>
    <row r="106" spans="1:3" s="375" customFormat="1" ht="15" customHeight="1" x14ac:dyDescent="0.2">
      <c r="A106" s="594" t="s">
        <v>119</v>
      </c>
      <c r="B106" s="556" t="s">
        <v>362</v>
      </c>
      <c r="C106" s="525"/>
    </row>
    <row r="107" spans="1:3" s="375" customFormat="1" ht="15" customHeight="1" x14ac:dyDescent="0.2">
      <c r="A107" s="594" t="s">
        <v>188</v>
      </c>
      <c r="B107" s="556" t="s">
        <v>363</v>
      </c>
      <c r="C107" s="525"/>
    </row>
    <row r="108" spans="1:3" s="375" customFormat="1" ht="15" customHeight="1" x14ac:dyDescent="0.2">
      <c r="A108" s="594" t="s">
        <v>357</v>
      </c>
      <c r="B108" s="557" t="s">
        <v>364</v>
      </c>
      <c r="C108" s="525"/>
    </row>
    <row r="109" spans="1:3" s="375" customFormat="1" ht="15" customHeight="1" x14ac:dyDescent="0.2">
      <c r="A109" s="610" t="s">
        <v>358</v>
      </c>
      <c r="B109" s="555" t="s">
        <v>365</v>
      </c>
      <c r="C109" s="525"/>
    </row>
    <row r="110" spans="1:3" s="375" customFormat="1" ht="15" customHeight="1" x14ac:dyDescent="0.2">
      <c r="A110" s="594" t="s">
        <v>450</v>
      </c>
      <c r="B110" s="555" t="s">
        <v>366</v>
      </c>
      <c r="C110" s="525"/>
    </row>
    <row r="111" spans="1:3" s="375" customFormat="1" ht="15" customHeight="1" x14ac:dyDescent="0.2">
      <c r="A111" s="594" t="s">
        <v>451</v>
      </c>
      <c r="B111" s="557" t="s">
        <v>367</v>
      </c>
      <c r="C111" s="525"/>
    </row>
    <row r="112" spans="1:3" s="375" customFormat="1" ht="15" customHeight="1" x14ac:dyDescent="0.2">
      <c r="A112" s="594" t="s">
        <v>455</v>
      </c>
      <c r="B112" s="553" t="s">
        <v>50</v>
      </c>
      <c r="C112" s="520"/>
    </row>
    <row r="113" spans="1:3" s="375" customFormat="1" ht="15" customHeight="1" x14ac:dyDescent="0.2">
      <c r="A113" s="596" t="s">
        <v>456</v>
      </c>
      <c r="B113" s="552" t="s">
        <v>526</v>
      </c>
      <c r="C113" s="525"/>
    </row>
    <row r="114" spans="1:3" s="375" customFormat="1" ht="15" customHeight="1" thickBot="1" x14ac:dyDescent="0.25">
      <c r="A114" s="611" t="s">
        <v>457</v>
      </c>
      <c r="B114" s="612" t="s">
        <v>527</v>
      </c>
      <c r="C114" s="561"/>
    </row>
    <row r="115" spans="1:3" s="375" customFormat="1" ht="15" customHeight="1" thickBot="1" x14ac:dyDescent="0.25">
      <c r="A115" s="506" t="s">
        <v>19</v>
      </c>
      <c r="B115" s="580" t="s">
        <v>606</v>
      </c>
      <c r="C115" s="514">
        <f>+C116+C118+C120</f>
        <v>8539729</v>
      </c>
    </row>
    <row r="116" spans="1:3" s="375" customFormat="1" ht="15" customHeight="1" x14ac:dyDescent="0.2">
      <c r="A116" s="593" t="s">
        <v>105</v>
      </c>
      <c r="B116" s="552" t="s">
        <v>227</v>
      </c>
      <c r="C116" s="517"/>
    </row>
    <row r="117" spans="1:3" s="375" customFormat="1" ht="15" customHeight="1" x14ac:dyDescent="0.2">
      <c r="A117" s="593" t="s">
        <v>106</v>
      </c>
      <c r="B117" s="565" t="s">
        <v>372</v>
      </c>
      <c r="C117" s="517"/>
    </row>
    <row r="118" spans="1:3" s="375" customFormat="1" ht="15" customHeight="1" x14ac:dyDescent="0.2">
      <c r="A118" s="593" t="s">
        <v>107</v>
      </c>
      <c r="B118" s="565" t="s">
        <v>189</v>
      </c>
      <c r="C118" s="520">
        <v>3540408</v>
      </c>
    </row>
    <row r="119" spans="1:3" s="375" customFormat="1" ht="15" customHeight="1" x14ac:dyDescent="0.2">
      <c r="A119" s="593" t="s">
        <v>108</v>
      </c>
      <c r="B119" s="565" t="s">
        <v>373</v>
      </c>
      <c r="C119" s="566"/>
    </row>
    <row r="120" spans="1:3" s="375" customFormat="1" ht="15" customHeight="1" x14ac:dyDescent="0.2">
      <c r="A120" s="593" t="s">
        <v>109</v>
      </c>
      <c r="B120" s="523" t="s">
        <v>230</v>
      </c>
      <c r="C120" s="566">
        <v>4999321</v>
      </c>
    </row>
    <row r="121" spans="1:3" s="375" customFormat="1" ht="15" customHeight="1" x14ac:dyDescent="0.2">
      <c r="A121" s="593" t="s">
        <v>118</v>
      </c>
      <c r="B121" s="521" t="s">
        <v>438</v>
      </c>
      <c r="C121" s="566"/>
    </row>
    <row r="122" spans="1:3" s="375" customFormat="1" ht="15" customHeight="1" x14ac:dyDescent="0.2">
      <c r="A122" s="593" t="s">
        <v>120</v>
      </c>
      <c r="B122" s="567" t="s">
        <v>378</v>
      </c>
      <c r="C122" s="566"/>
    </row>
    <row r="123" spans="1:3" s="375" customFormat="1" ht="15" customHeight="1" x14ac:dyDescent="0.2">
      <c r="A123" s="593" t="s">
        <v>190</v>
      </c>
      <c r="B123" s="557" t="s">
        <v>361</v>
      </c>
      <c r="C123" s="566"/>
    </row>
    <row r="124" spans="1:3" s="375" customFormat="1" ht="15" customHeight="1" x14ac:dyDescent="0.2">
      <c r="A124" s="593" t="s">
        <v>191</v>
      </c>
      <c r="B124" s="557" t="s">
        <v>377</v>
      </c>
      <c r="C124" s="566"/>
    </row>
    <row r="125" spans="1:3" s="375" customFormat="1" ht="15" customHeight="1" x14ac:dyDescent="0.2">
      <c r="A125" s="593" t="s">
        <v>192</v>
      </c>
      <c r="B125" s="557" t="s">
        <v>376</v>
      </c>
      <c r="C125" s="566"/>
    </row>
    <row r="126" spans="1:3" s="375" customFormat="1" ht="15" customHeight="1" x14ac:dyDescent="0.2">
      <c r="A126" s="593" t="s">
        <v>369</v>
      </c>
      <c r="B126" s="557" t="s">
        <v>364</v>
      </c>
      <c r="C126" s="566"/>
    </row>
    <row r="127" spans="1:3" s="375" customFormat="1" ht="15" customHeight="1" x14ac:dyDescent="0.2">
      <c r="A127" s="593" t="s">
        <v>370</v>
      </c>
      <c r="B127" s="557" t="s">
        <v>375</v>
      </c>
      <c r="C127" s="566"/>
    </row>
    <row r="128" spans="1:3" s="375" customFormat="1" ht="15" customHeight="1" thickBot="1" x14ac:dyDescent="0.25">
      <c r="A128" s="610" t="s">
        <v>371</v>
      </c>
      <c r="B128" s="557" t="s">
        <v>374</v>
      </c>
      <c r="C128" s="568"/>
    </row>
    <row r="129" spans="1:11" s="375" customFormat="1" ht="15" customHeight="1" thickBot="1" x14ac:dyDescent="0.25">
      <c r="A129" s="506" t="s">
        <v>20</v>
      </c>
      <c r="B129" s="569" t="s">
        <v>460</v>
      </c>
      <c r="C129" s="514">
        <f>+C94+C115</f>
        <v>209879396</v>
      </c>
    </row>
    <row r="130" spans="1:11" s="375" customFormat="1" ht="15" customHeight="1" thickBot="1" x14ac:dyDescent="0.25">
      <c r="A130" s="506" t="s">
        <v>21</v>
      </c>
      <c r="B130" s="569" t="s">
        <v>461</v>
      </c>
      <c r="C130" s="514">
        <f>+C131+C132+C133</f>
        <v>0</v>
      </c>
    </row>
    <row r="131" spans="1:11" s="99" customFormat="1" ht="15" customHeight="1" x14ac:dyDescent="0.2">
      <c r="A131" s="593" t="s">
        <v>269</v>
      </c>
      <c r="B131" s="570" t="s">
        <v>531</v>
      </c>
      <c r="C131" s="566"/>
    </row>
    <row r="132" spans="1:11" s="375" customFormat="1" ht="15" customHeight="1" x14ac:dyDescent="0.2">
      <c r="A132" s="593" t="s">
        <v>272</v>
      </c>
      <c r="B132" s="570" t="s">
        <v>469</v>
      </c>
      <c r="C132" s="566"/>
    </row>
    <row r="133" spans="1:11" s="375" customFormat="1" ht="15" customHeight="1" thickBot="1" x14ac:dyDescent="0.25">
      <c r="A133" s="610" t="s">
        <v>273</v>
      </c>
      <c r="B133" s="571" t="s">
        <v>530</v>
      </c>
      <c r="C133" s="566"/>
    </row>
    <row r="134" spans="1:11" s="375" customFormat="1" ht="15" customHeight="1" thickBot="1" x14ac:dyDescent="0.25">
      <c r="A134" s="506" t="s">
        <v>22</v>
      </c>
      <c r="B134" s="569" t="s">
        <v>462</v>
      </c>
      <c r="C134" s="514">
        <f>+C135+C136+C137+C138+C139+C140</f>
        <v>0</v>
      </c>
    </row>
    <row r="135" spans="1:11" s="375" customFormat="1" ht="15" customHeight="1" x14ac:dyDescent="0.2">
      <c r="A135" s="593" t="s">
        <v>92</v>
      </c>
      <c r="B135" s="570" t="s">
        <v>471</v>
      </c>
      <c r="C135" s="566"/>
    </row>
    <row r="136" spans="1:11" s="375" customFormat="1" ht="15" customHeight="1" x14ac:dyDescent="0.2">
      <c r="A136" s="593" t="s">
        <v>93</v>
      </c>
      <c r="B136" s="570" t="s">
        <v>463</v>
      </c>
      <c r="C136" s="566"/>
    </row>
    <row r="137" spans="1:11" s="375" customFormat="1" ht="15" customHeight="1" x14ac:dyDescent="0.2">
      <c r="A137" s="593" t="s">
        <v>94</v>
      </c>
      <c r="B137" s="570" t="s">
        <v>464</v>
      </c>
      <c r="C137" s="566"/>
    </row>
    <row r="138" spans="1:11" s="375" customFormat="1" ht="15" customHeight="1" x14ac:dyDescent="0.2">
      <c r="A138" s="593" t="s">
        <v>177</v>
      </c>
      <c r="B138" s="570" t="s">
        <v>529</v>
      </c>
      <c r="C138" s="566"/>
    </row>
    <row r="139" spans="1:11" s="375" customFormat="1" ht="15" customHeight="1" x14ac:dyDescent="0.2">
      <c r="A139" s="593" t="s">
        <v>178</v>
      </c>
      <c r="B139" s="570" t="s">
        <v>466</v>
      </c>
      <c r="C139" s="566"/>
    </row>
    <row r="140" spans="1:11" s="99" customFormat="1" ht="15" customHeight="1" thickBot="1" x14ac:dyDescent="0.25">
      <c r="A140" s="610" t="s">
        <v>179</v>
      </c>
      <c r="B140" s="571" t="s">
        <v>467</v>
      </c>
      <c r="C140" s="566"/>
    </row>
    <row r="141" spans="1:11" s="375" customFormat="1" ht="15" customHeight="1" thickBot="1" x14ac:dyDescent="0.25">
      <c r="A141" s="506" t="s">
        <v>23</v>
      </c>
      <c r="B141" s="569" t="s">
        <v>555</v>
      </c>
      <c r="C141" s="527">
        <f>+C142+C143+C145+C146+C144</f>
        <v>104649916</v>
      </c>
      <c r="K141" s="613"/>
    </row>
    <row r="142" spans="1:11" s="375" customFormat="1" ht="15" customHeight="1" x14ac:dyDescent="0.2">
      <c r="A142" s="593" t="s">
        <v>95</v>
      </c>
      <c r="B142" s="570" t="s">
        <v>379</v>
      </c>
      <c r="C142" s="566"/>
    </row>
    <row r="143" spans="1:11" s="375" customFormat="1" ht="15" customHeight="1" x14ac:dyDescent="0.2">
      <c r="A143" s="593" t="s">
        <v>96</v>
      </c>
      <c r="B143" s="570" t="s">
        <v>380</v>
      </c>
      <c r="C143" s="566"/>
    </row>
    <row r="144" spans="1:11" s="375" customFormat="1" ht="15" customHeight="1" x14ac:dyDescent="0.2">
      <c r="A144" s="593" t="s">
        <v>293</v>
      </c>
      <c r="B144" s="570" t="s">
        <v>554</v>
      </c>
      <c r="C144" s="566">
        <v>104649916</v>
      </c>
    </row>
    <row r="145" spans="1:3" s="99" customFormat="1" ht="15" customHeight="1" x14ac:dyDescent="0.2">
      <c r="A145" s="593" t="s">
        <v>294</v>
      </c>
      <c r="B145" s="570" t="s">
        <v>476</v>
      </c>
      <c r="C145" s="566"/>
    </row>
    <row r="146" spans="1:3" s="99" customFormat="1" ht="15" customHeight="1" thickBot="1" x14ac:dyDescent="0.25">
      <c r="A146" s="610" t="s">
        <v>295</v>
      </c>
      <c r="B146" s="571" t="s">
        <v>399</v>
      </c>
      <c r="C146" s="566"/>
    </row>
    <row r="147" spans="1:3" s="99" customFormat="1" ht="15" customHeight="1" thickBot="1" x14ac:dyDescent="0.25">
      <c r="A147" s="506" t="s">
        <v>24</v>
      </c>
      <c r="B147" s="569" t="s">
        <v>477</v>
      </c>
      <c r="C147" s="572">
        <f>+C148+C149+C150+C151+C152</f>
        <v>0</v>
      </c>
    </row>
    <row r="148" spans="1:3" s="99" customFormat="1" ht="15" customHeight="1" x14ac:dyDescent="0.2">
      <c r="A148" s="593" t="s">
        <v>97</v>
      </c>
      <c r="B148" s="570" t="s">
        <v>472</v>
      </c>
      <c r="C148" s="566"/>
    </row>
    <row r="149" spans="1:3" s="99" customFormat="1" ht="15" customHeight="1" x14ac:dyDescent="0.2">
      <c r="A149" s="593" t="s">
        <v>98</v>
      </c>
      <c r="B149" s="570" t="s">
        <v>479</v>
      </c>
      <c r="C149" s="566"/>
    </row>
    <row r="150" spans="1:3" s="99" customFormat="1" ht="15" customHeight="1" x14ac:dyDescent="0.2">
      <c r="A150" s="593" t="s">
        <v>305</v>
      </c>
      <c r="B150" s="570" t="s">
        <v>474</v>
      </c>
      <c r="C150" s="566"/>
    </row>
    <row r="151" spans="1:3" s="99" customFormat="1" ht="15" customHeight="1" x14ac:dyDescent="0.2">
      <c r="A151" s="593" t="s">
        <v>306</v>
      </c>
      <c r="B151" s="570" t="s">
        <v>532</v>
      </c>
      <c r="C151" s="566"/>
    </row>
    <row r="152" spans="1:3" s="375" customFormat="1" ht="15" customHeight="1" thickBot="1" x14ac:dyDescent="0.25">
      <c r="A152" s="610" t="s">
        <v>478</v>
      </c>
      <c r="B152" s="571" t="s">
        <v>481</v>
      </c>
      <c r="C152" s="568"/>
    </row>
    <row r="153" spans="1:3" s="375" customFormat="1" ht="15" customHeight="1" thickBot="1" x14ac:dyDescent="0.25">
      <c r="A153" s="614" t="s">
        <v>25</v>
      </c>
      <c r="B153" s="569" t="s">
        <v>482</v>
      </c>
      <c r="C153" s="572"/>
    </row>
    <row r="154" spans="1:3" s="375" customFormat="1" ht="15" customHeight="1" thickBot="1" x14ac:dyDescent="0.25">
      <c r="A154" s="614" t="s">
        <v>26</v>
      </c>
      <c r="B154" s="569" t="s">
        <v>483</v>
      </c>
      <c r="C154" s="572"/>
    </row>
    <row r="155" spans="1:3" ht="15" customHeight="1" thickBot="1" x14ac:dyDescent="0.25">
      <c r="A155" s="33" t="s">
        <v>27</v>
      </c>
      <c r="B155" s="130" t="s">
        <v>485</v>
      </c>
      <c r="C155" s="402">
        <f>+C130+C134+C141+C147+C153+C154</f>
        <v>104649916</v>
      </c>
    </row>
    <row r="156" spans="1:3" ht="15" customHeight="1" thickBot="1" x14ac:dyDescent="0.25">
      <c r="A156" s="421" t="s">
        <v>28</v>
      </c>
      <c r="B156" s="366" t="s">
        <v>484</v>
      </c>
      <c r="C156" s="402">
        <f>+C129+C155</f>
        <v>314529312</v>
      </c>
    </row>
    <row r="157" spans="1:3" ht="15" customHeight="1" thickBot="1" x14ac:dyDescent="0.25">
      <c r="A157" s="371"/>
      <c r="B157" s="372"/>
    </row>
    <row r="158" spans="1:3" ht="15" customHeight="1" thickBot="1" x14ac:dyDescent="0.25">
      <c r="A158" s="246" t="s">
        <v>533</v>
      </c>
      <c r="B158" s="247"/>
      <c r="C158" s="127">
        <v>10</v>
      </c>
    </row>
    <row r="159" spans="1:3" ht="15" customHeight="1" thickBot="1" x14ac:dyDescent="0.25">
      <c r="A159" s="246" t="s">
        <v>208</v>
      </c>
      <c r="B159" s="247"/>
      <c r="C159" s="127">
        <v>74</v>
      </c>
    </row>
  </sheetData>
  <sheetProtection selectLockedCells="1" selectUnlockedCells="1"/>
  <phoneticPr fontId="0" type="noConversion"/>
  <printOptions horizontalCentered="1"/>
  <pageMargins left="0.23622047244094491" right="0.23622047244094491" top="0.59055118110236227" bottom="0.39370078740157483" header="0.31496062992125984" footer="0.31496062992125984"/>
  <pageSetup paperSize="9" scale="85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59"/>
  <sheetViews>
    <sheetView topLeftCell="A94" zoomScale="130" zoomScaleNormal="130" zoomScaleSheetLayoutView="85" workbookViewId="0">
      <selection activeCell="E106" sqref="E106"/>
    </sheetView>
  </sheetViews>
  <sheetFormatPr defaultRowHeight="12.75" x14ac:dyDescent="0.2"/>
  <cols>
    <col min="1" max="1" width="13.83203125" style="374" customWidth="1"/>
    <col min="2" max="2" width="69.6640625" style="375" customWidth="1"/>
    <col min="3" max="3" width="21.5" style="355" customWidth="1"/>
    <col min="4" max="16384" width="9.33203125" style="3"/>
  </cols>
  <sheetData>
    <row r="1" spans="1:3" s="2" customFormat="1" ht="16.5" customHeight="1" thickBot="1" x14ac:dyDescent="0.25">
      <c r="A1" s="226"/>
      <c r="B1" s="227"/>
      <c r="C1" s="248" t="str">
        <f>+CONCATENATE("9.1.1. melléklet a ../",LEFT(ÖSSZEFÜGGÉSEK!A5,4),". (……….) önkormányzati rendelethez")</f>
        <v>9.1.1. melléklet a ../2021. (……….) önkormányzati rendelethez</v>
      </c>
    </row>
    <row r="2" spans="1:3" s="95" customFormat="1" ht="21" customHeight="1" x14ac:dyDescent="0.2">
      <c r="A2" s="385" t="s">
        <v>62</v>
      </c>
      <c r="B2" s="342" t="s">
        <v>644</v>
      </c>
      <c r="C2" s="344" t="s">
        <v>53</v>
      </c>
    </row>
    <row r="3" spans="1:3" s="95" customFormat="1" ht="28.5" customHeight="1" thickBot="1" x14ac:dyDescent="0.25">
      <c r="A3" s="228" t="s">
        <v>205</v>
      </c>
      <c r="B3" s="343" t="s">
        <v>618</v>
      </c>
      <c r="C3" s="467" t="s">
        <v>53</v>
      </c>
    </row>
    <row r="4" spans="1:3" s="96" customFormat="1" ht="15.95" customHeight="1" thickBot="1" x14ac:dyDescent="0.3">
      <c r="A4" s="229"/>
      <c r="B4" s="229"/>
      <c r="C4" s="4" t="s">
        <v>635</v>
      </c>
    </row>
    <row r="5" spans="1:3" ht="13.5" thickBot="1" x14ac:dyDescent="0.25">
      <c r="A5" s="386" t="s">
        <v>207</v>
      </c>
      <c r="B5" s="230" t="s">
        <v>55</v>
      </c>
      <c r="C5" s="345" t="s">
        <v>56</v>
      </c>
    </row>
    <row r="6" spans="1:3" s="65" customFormat="1" ht="12.95" customHeight="1" thickBot="1" x14ac:dyDescent="0.25">
      <c r="A6" s="36" t="s">
        <v>505</v>
      </c>
      <c r="B6" s="202" t="s">
        <v>506</v>
      </c>
      <c r="C6" s="203" t="s">
        <v>507</v>
      </c>
    </row>
    <row r="7" spans="1:3" s="65" customFormat="1" ht="15.95" customHeight="1" thickBot="1" x14ac:dyDescent="0.25">
      <c r="A7" s="232"/>
      <c r="B7" s="233" t="s">
        <v>57</v>
      </c>
      <c r="C7" s="346"/>
    </row>
    <row r="8" spans="1:3" s="76" customFormat="1" ht="15" customHeight="1" thickBot="1" x14ac:dyDescent="0.25">
      <c r="A8" s="506" t="s">
        <v>18</v>
      </c>
      <c r="B8" s="513" t="s">
        <v>253</v>
      </c>
      <c r="C8" s="514">
        <f>+C9+C10+C11+C12+C13+C14</f>
        <v>174040585</v>
      </c>
    </row>
    <row r="9" spans="1:3" s="99" customFormat="1" ht="15" customHeight="1" x14ac:dyDescent="0.2">
      <c r="A9" s="593" t="s">
        <v>99</v>
      </c>
      <c r="B9" s="516" t="s">
        <v>254</v>
      </c>
      <c r="C9" s="517">
        <f>'9.1. sz. mell'!C9</f>
        <v>71105274</v>
      </c>
    </row>
    <row r="10" spans="1:3" s="595" customFormat="1" ht="15" customHeight="1" x14ac:dyDescent="0.2">
      <c r="A10" s="594" t="s">
        <v>100</v>
      </c>
      <c r="B10" s="519" t="s">
        <v>255</v>
      </c>
      <c r="C10" s="520">
        <f>'9.1. sz. mell'!C10</f>
        <v>54780801</v>
      </c>
    </row>
    <row r="11" spans="1:3" s="595" customFormat="1" ht="15" customHeight="1" x14ac:dyDescent="0.2">
      <c r="A11" s="594" t="s">
        <v>101</v>
      </c>
      <c r="B11" s="519" t="s">
        <v>256</v>
      </c>
      <c r="C11" s="520">
        <f>'9.1. sz. mell'!C11</f>
        <v>45544000</v>
      </c>
    </row>
    <row r="12" spans="1:3" s="595" customFormat="1" ht="15" customHeight="1" x14ac:dyDescent="0.2">
      <c r="A12" s="594" t="s">
        <v>102</v>
      </c>
      <c r="B12" s="519" t="s">
        <v>257</v>
      </c>
      <c r="C12" s="520">
        <f>'9.1. sz. mell'!C12</f>
        <v>2610510</v>
      </c>
    </row>
    <row r="13" spans="1:3" s="595" customFormat="1" ht="15" customHeight="1" x14ac:dyDescent="0.2">
      <c r="A13" s="594" t="s">
        <v>150</v>
      </c>
      <c r="B13" s="519" t="s">
        <v>519</v>
      </c>
      <c r="C13" s="520">
        <f>'9.1. sz. mell'!C13</f>
        <v>0</v>
      </c>
    </row>
    <row r="14" spans="1:3" s="99" customFormat="1" ht="15" customHeight="1" thickBot="1" x14ac:dyDescent="0.25">
      <c r="A14" s="596" t="s">
        <v>103</v>
      </c>
      <c r="B14" s="526" t="s">
        <v>442</v>
      </c>
      <c r="C14" s="520">
        <f>'9.1. sz. mell'!C14</f>
        <v>0</v>
      </c>
    </row>
    <row r="15" spans="1:3" s="99" customFormat="1" ht="15" customHeight="1" thickBot="1" x14ac:dyDescent="0.25">
      <c r="A15" s="506" t="s">
        <v>19</v>
      </c>
      <c r="B15" s="524" t="s">
        <v>258</v>
      </c>
      <c r="C15" s="514">
        <f>+C16+C17+C18+C19+C20</f>
        <v>0</v>
      </c>
    </row>
    <row r="16" spans="1:3" s="99" customFormat="1" ht="15" customHeight="1" x14ac:dyDescent="0.2">
      <c r="A16" s="593" t="s">
        <v>105</v>
      </c>
      <c r="B16" s="516" t="s">
        <v>259</v>
      </c>
      <c r="C16" s="517"/>
    </row>
    <row r="17" spans="1:3" s="99" customFormat="1" ht="15" customHeight="1" x14ac:dyDescent="0.2">
      <c r="A17" s="594" t="s">
        <v>106</v>
      </c>
      <c r="B17" s="519" t="s">
        <v>260</v>
      </c>
      <c r="C17" s="520"/>
    </row>
    <row r="18" spans="1:3" s="99" customFormat="1" ht="15" customHeight="1" x14ac:dyDescent="0.2">
      <c r="A18" s="594" t="s">
        <v>107</v>
      </c>
      <c r="B18" s="519" t="s">
        <v>432</v>
      </c>
      <c r="C18" s="520"/>
    </row>
    <row r="19" spans="1:3" s="99" customFormat="1" ht="15" customHeight="1" x14ac:dyDescent="0.2">
      <c r="A19" s="594" t="s">
        <v>108</v>
      </c>
      <c r="B19" s="519" t="s">
        <v>433</v>
      </c>
      <c r="C19" s="520"/>
    </row>
    <row r="20" spans="1:3" s="99" customFormat="1" ht="15" customHeight="1" x14ac:dyDescent="0.2">
      <c r="A20" s="594" t="s">
        <v>109</v>
      </c>
      <c r="B20" s="519" t="s">
        <v>261</v>
      </c>
      <c r="C20" s="520">
        <f>'9.1. sz. mell'!C20</f>
        <v>0</v>
      </c>
    </row>
    <row r="21" spans="1:3" s="595" customFormat="1" ht="15" customHeight="1" thickBot="1" x14ac:dyDescent="0.25">
      <c r="A21" s="596" t="s">
        <v>118</v>
      </c>
      <c r="B21" s="526" t="s">
        <v>262</v>
      </c>
      <c r="C21" s="525"/>
    </row>
    <row r="22" spans="1:3" s="595" customFormat="1" ht="15" customHeight="1" thickBot="1" x14ac:dyDescent="0.25">
      <c r="A22" s="506" t="s">
        <v>20</v>
      </c>
      <c r="B22" s="681" t="s">
        <v>263</v>
      </c>
      <c r="C22" s="514">
        <f>+C23+C24+C25+C26+C27</f>
        <v>0</v>
      </c>
    </row>
    <row r="23" spans="1:3" s="595" customFormat="1" ht="15" customHeight="1" x14ac:dyDescent="0.2">
      <c r="A23" s="593" t="s">
        <v>88</v>
      </c>
      <c r="B23" s="516" t="s">
        <v>264</v>
      </c>
      <c r="C23" s="517"/>
    </row>
    <row r="24" spans="1:3" s="99" customFormat="1" ht="15" customHeight="1" x14ac:dyDescent="0.2">
      <c r="A24" s="594" t="s">
        <v>89</v>
      </c>
      <c r="B24" s="519" t="s">
        <v>265</v>
      </c>
      <c r="C24" s="520"/>
    </row>
    <row r="25" spans="1:3" s="595" customFormat="1" ht="15" customHeight="1" x14ac:dyDescent="0.2">
      <c r="A25" s="594" t="s">
        <v>90</v>
      </c>
      <c r="B25" s="519" t="s">
        <v>434</v>
      </c>
      <c r="C25" s="520"/>
    </row>
    <row r="26" spans="1:3" s="595" customFormat="1" ht="15" customHeight="1" x14ac:dyDescent="0.2">
      <c r="A26" s="594" t="s">
        <v>91</v>
      </c>
      <c r="B26" s="519" t="s">
        <v>435</v>
      </c>
      <c r="C26" s="520"/>
    </row>
    <row r="27" spans="1:3" s="595" customFormat="1" ht="15" customHeight="1" x14ac:dyDescent="0.2">
      <c r="A27" s="594" t="s">
        <v>173</v>
      </c>
      <c r="B27" s="519" t="s">
        <v>266</v>
      </c>
      <c r="C27" s="520"/>
    </row>
    <row r="28" spans="1:3" s="595" customFormat="1" ht="15" customHeight="1" thickBot="1" x14ac:dyDescent="0.25">
      <c r="A28" s="596" t="s">
        <v>174</v>
      </c>
      <c r="B28" s="526" t="s">
        <v>267</v>
      </c>
      <c r="C28" s="525"/>
    </row>
    <row r="29" spans="1:3" s="595" customFormat="1" ht="15" customHeight="1" thickBot="1" x14ac:dyDescent="0.25">
      <c r="A29" s="506" t="s">
        <v>175</v>
      </c>
      <c r="B29" s="513" t="s">
        <v>268</v>
      </c>
      <c r="C29" s="527">
        <f>+C30+C34+C35+C36</f>
        <v>10414500</v>
      </c>
    </row>
    <row r="30" spans="1:3" s="595" customFormat="1" ht="15" customHeight="1" x14ac:dyDescent="0.2">
      <c r="A30" s="593" t="s">
        <v>269</v>
      </c>
      <c r="B30" s="516" t="s">
        <v>520</v>
      </c>
      <c r="C30" s="528">
        <f>C33</f>
        <v>10414500</v>
      </c>
    </row>
    <row r="31" spans="1:3" s="595" customFormat="1" ht="15" customHeight="1" x14ac:dyDescent="0.2">
      <c r="A31" s="594" t="s">
        <v>270</v>
      </c>
      <c r="B31" s="519" t="s">
        <v>275</v>
      </c>
      <c r="C31" s="520"/>
    </row>
    <row r="32" spans="1:3" s="595" customFormat="1" ht="15" customHeight="1" x14ac:dyDescent="0.2">
      <c r="A32" s="594" t="s">
        <v>271</v>
      </c>
      <c r="B32" s="519" t="s">
        <v>276</v>
      </c>
      <c r="C32" s="520"/>
    </row>
    <row r="33" spans="1:3" s="595" customFormat="1" ht="15" customHeight="1" x14ac:dyDescent="0.2">
      <c r="A33" s="594" t="s">
        <v>446</v>
      </c>
      <c r="B33" s="529" t="s">
        <v>447</v>
      </c>
      <c r="C33" s="520">
        <f>'9.1. sz. mell'!C33</f>
        <v>10414500</v>
      </c>
    </row>
    <row r="34" spans="1:3" s="595" customFormat="1" ht="15" customHeight="1" x14ac:dyDescent="0.2">
      <c r="A34" s="594" t="s">
        <v>272</v>
      </c>
      <c r="B34" s="519" t="s">
        <v>277</v>
      </c>
      <c r="C34" s="520">
        <f>'9.1. sz. mell'!C34</f>
        <v>0</v>
      </c>
    </row>
    <row r="35" spans="1:3" s="595" customFormat="1" ht="15" customHeight="1" x14ac:dyDescent="0.2">
      <c r="A35" s="594" t="s">
        <v>273</v>
      </c>
      <c r="B35" s="519" t="s">
        <v>278</v>
      </c>
      <c r="C35" s="520"/>
    </row>
    <row r="36" spans="1:3" s="595" customFormat="1" ht="15" customHeight="1" thickBot="1" x14ac:dyDescent="0.25">
      <c r="A36" s="596" t="s">
        <v>274</v>
      </c>
      <c r="B36" s="526" t="s">
        <v>279</v>
      </c>
      <c r="C36" s="525"/>
    </row>
    <row r="37" spans="1:3" s="595" customFormat="1" ht="15" customHeight="1" thickBot="1" x14ac:dyDescent="0.25">
      <c r="A37" s="506" t="s">
        <v>22</v>
      </c>
      <c r="B37" s="513" t="s">
        <v>443</v>
      </c>
      <c r="C37" s="514">
        <f>SUM(C38:C48)</f>
        <v>10209567</v>
      </c>
    </row>
    <row r="38" spans="1:3" s="595" customFormat="1" ht="15" customHeight="1" x14ac:dyDescent="0.2">
      <c r="A38" s="593" t="s">
        <v>92</v>
      </c>
      <c r="B38" s="516" t="s">
        <v>282</v>
      </c>
      <c r="C38" s="517"/>
    </row>
    <row r="39" spans="1:3" s="595" customFormat="1" ht="15" customHeight="1" x14ac:dyDescent="0.2">
      <c r="A39" s="594" t="s">
        <v>93</v>
      </c>
      <c r="B39" s="519" t="s">
        <v>652</v>
      </c>
      <c r="C39" s="520">
        <f>'9.1. sz. mell'!C39</f>
        <v>7980000</v>
      </c>
    </row>
    <row r="40" spans="1:3" s="595" customFormat="1" ht="15" customHeight="1" x14ac:dyDescent="0.2">
      <c r="A40" s="594" t="s">
        <v>94</v>
      </c>
      <c r="B40" s="519" t="s">
        <v>284</v>
      </c>
      <c r="C40" s="520"/>
    </row>
    <row r="41" spans="1:3" s="595" customFormat="1" ht="15" customHeight="1" x14ac:dyDescent="0.2">
      <c r="A41" s="594" t="s">
        <v>177</v>
      </c>
      <c r="B41" s="519" t="s">
        <v>653</v>
      </c>
      <c r="C41" s="520">
        <f>'9.1. sz. mell'!C41</f>
        <v>1753990</v>
      </c>
    </row>
    <row r="42" spans="1:3" s="595" customFormat="1" ht="15" customHeight="1" x14ac:dyDescent="0.2">
      <c r="A42" s="594" t="s">
        <v>178</v>
      </c>
      <c r="B42" s="519" t="s">
        <v>286</v>
      </c>
      <c r="C42" s="520">
        <f>'9.1. sz. mell'!C42</f>
        <v>0</v>
      </c>
    </row>
    <row r="43" spans="1:3" s="595" customFormat="1" ht="15" customHeight="1" x14ac:dyDescent="0.2">
      <c r="A43" s="594" t="s">
        <v>179</v>
      </c>
      <c r="B43" s="519" t="s">
        <v>287</v>
      </c>
      <c r="C43" s="520">
        <f>'9.1. sz. mell'!C43</f>
        <v>473577</v>
      </c>
    </row>
    <row r="44" spans="1:3" s="595" customFormat="1" ht="15" customHeight="1" x14ac:dyDescent="0.2">
      <c r="A44" s="594" t="s">
        <v>180</v>
      </c>
      <c r="B44" s="519" t="s">
        <v>288</v>
      </c>
      <c r="C44" s="520"/>
    </row>
    <row r="45" spans="1:3" s="595" customFormat="1" ht="15" customHeight="1" x14ac:dyDescent="0.2">
      <c r="A45" s="594" t="s">
        <v>181</v>
      </c>
      <c r="B45" s="519" t="s">
        <v>289</v>
      </c>
      <c r="C45" s="520">
        <f>'9.1. sz. mell'!C45</f>
        <v>2000</v>
      </c>
    </row>
    <row r="46" spans="1:3" s="595" customFormat="1" ht="15" customHeight="1" x14ac:dyDescent="0.2">
      <c r="A46" s="594" t="s">
        <v>280</v>
      </c>
      <c r="B46" s="519" t="s">
        <v>290</v>
      </c>
      <c r="C46" s="623"/>
    </row>
    <row r="47" spans="1:3" s="595" customFormat="1" ht="15" customHeight="1" x14ac:dyDescent="0.2">
      <c r="A47" s="596" t="s">
        <v>281</v>
      </c>
      <c r="B47" s="526" t="s">
        <v>445</v>
      </c>
      <c r="C47" s="624"/>
    </row>
    <row r="48" spans="1:3" s="595" customFormat="1" ht="15" customHeight="1" thickBot="1" x14ac:dyDescent="0.25">
      <c r="A48" s="596" t="s">
        <v>444</v>
      </c>
      <c r="B48" s="526" t="s">
        <v>291</v>
      </c>
      <c r="C48" s="624"/>
    </row>
    <row r="49" spans="1:3" s="595" customFormat="1" ht="15" customHeight="1" thickBot="1" x14ac:dyDescent="0.25">
      <c r="A49" s="506" t="s">
        <v>23</v>
      </c>
      <c r="B49" s="513" t="s">
        <v>292</v>
      </c>
      <c r="C49" s="514">
        <f>SUM(C50:C54)</f>
        <v>0</v>
      </c>
    </row>
    <row r="50" spans="1:3" s="595" customFormat="1" ht="15" customHeight="1" x14ac:dyDescent="0.2">
      <c r="A50" s="593" t="s">
        <v>95</v>
      </c>
      <c r="B50" s="516" t="s">
        <v>296</v>
      </c>
      <c r="C50" s="625"/>
    </row>
    <row r="51" spans="1:3" s="595" customFormat="1" ht="15" customHeight="1" x14ac:dyDescent="0.2">
      <c r="A51" s="594" t="s">
        <v>96</v>
      </c>
      <c r="B51" s="519" t="s">
        <v>297</v>
      </c>
      <c r="C51" s="623"/>
    </row>
    <row r="52" spans="1:3" s="595" customFormat="1" ht="15" customHeight="1" x14ac:dyDescent="0.2">
      <c r="A52" s="594" t="s">
        <v>293</v>
      </c>
      <c r="B52" s="519" t="s">
        <v>298</v>
      </c>
      <c r="C52" s="623"/>
    </row>
    <row r="53" spans="1:3" s="595" customFormat="1" ht="15" customHeight="1" x14ac:dyDescent="0.2">
      <c r="A53" s="594" t="s">
        <v>294</v>
      </c>
      <c r="B53" s="519" t="s">
        <v>299</v>
      </c>
      <c r="C53" s="623"/>
    </row>
    <row r="54" spans="1:3" s="595" customFormat="1" ht="15" customHeight="1" thickBot="1" x14ac:dyDescent="0.25">
      <c r="A54" s="596" t="s">
        <v>295</v>
      </c>
      <c r="B54" s="526" t="s">
        <v>300</v>
      </c>
      <c r="C54" s="624"/>
    </row>
    <row r="55" spans="1:3" s="595" customFormat="1" ht="15" customHeight="1" thickBot="1" x14ac:dyDescent="0.25">
      <c r="A55" s="506" t="s">
        <v>182</v>
      </c>
      <c r="B55" s="513" t="s">
        <v>301</v>
      </c>
      <c r="C55" s="514">
        <f>SUM(C56:C58)</f>
        <v>87553792</v>
      </c>
    </row>
    <row r="56" spans="1:3" s="595" customFormat="1" ht="15" customHeight="1" x14ac:dyDescent="0.2">
      <c r="A56" s="593" t="s">
        <v>97</v>
      </c>
      <c r="B56" s="516" t="s">
        <v>302</v>
      </c>
      <c r="C56" s="517"/>
    </row>
    <row r="57" spans="1:3" s="595" customFormat="1" ht="15" customHeight="1" x14ac:dyDescent="0.2">
      <c r="A57" s="594" t="s">
        <v>98</v>
      </c>
      <c r="B57" s="519" t="s">
        <v>436</v>
      </c>
      <c r="C57" s="520"/>
    </row>
    <row r="58" spans="1:3" s="595" customFormat="1" ht="15" customHeight="1" x14ac:dyDescent="0.2">
      <c r="A58" s="594" t="s">
        <v>305</v>
      </c>
      <c r="B58" s="519" t="s">
        <v>303</v>
      </c>
      <c r="C58" s="623">
        <f>'9.1. sz. mell'!C58</f>
        <v>87553792</v>
      </c>
    </row>
    <row r="59" spans="1:3" s="595" customFormat="1" ht="15" customHeight="1" thickBot="1" x14ac:dyDescent="0.25">
      <c r="A59" s="596" t="s">
        <v>306</v>
      </c>
      <c r="B59" s="526" t="s">
        <v>304</v>
      </c>
      <c r="C59" s="525"/>
    </row>
    <row r="60" spans="1:3" s="595" customFormat="1" ht="15" customHeight="1" thickBot="1" x14ac:dyDescent="0.25">
      <c r="A60" s="506" t="s">
        <v>25</v>
      </c>
      <c r="B60" s="524" t="s">
        <v>307</v>
      </c>
      <c r="C60" s="514">
        <f>SUM(C61:C63)</f>
        <v>0</v>
      </c>
    </row>
    <row r="61" spans="1:3" s="595" customFormat="1" ht="15" customHeight="1" x14ac:dyDescent="0.2">
      <c r="A61" s="593" t="s">
        <v>183</v>
      </c>
      <c r="B61" s="516" t="s">
        <v>309</v>
      </c>
      <c r="C61" s="623"/>
    </row>
    <row r="62" spans="1:3" s="595" customFormat="1" ht="15" customHeight="1" x14ac:dyDescent="0.2">
      <c r="A62" s="594" t="s">
        <v>184</v>
      </c>
      <c r="B62" s="519" t="s">
        <v>437</v>
      </c>
      <c r="C62" s="623"/>
    </row>
    <row r="63" spans="1:3" s="595" customFormat="1" ht="15" customHeight="1" x14ac:dyDescent="0.2">
      <c r="A63" s="594" t="s">
        <v>229</v>
      </c>
      <c r="B63" s="519" t="s">
        <v>310</v>
      </c>
      <c r="C63" s="595">
        <f>'9.1. sz. mell'!C63</f>
        <v>0</v>
      </c>
    </row>
    <row r="64" spans="1:3" s="595" customFormat="1" ht="15" customHeight="1" thickBot="1" x14ac:dyDescent="0.25">
      <c r="A64" s="596" t="s">
        <v>308</v>
      </c>
      <c r="B64" s="526" t="s">
        <v>311</v>
      </c>
      <c r="C64" s="623"/>
    </row>
    <row r="65" spans="1:3" s="595" customFormat="1" ht="15" customHeight="1" thickBot="1" x14ac:dyDescent="0.25">
      <c r="A65" s="506" t="s">
        <v>26</v>
      </c>
      <c r="B65" s="513" t="s">
        <v>312</v>
      </c>
      <c r="C65" s="527">
        <f>+C8+C15+C22+C29+C37+C49+C55+C60</f>
        <v>282218444</v>
      </c>
    </row>
    <row r="66" spans="1:3" s="595" customFormat="1" ht="15" customHeight="1" thickBot="1" x14ac:dyDescent="0.25">
      <c r="A66" s="597" t="s">
        <v>403</v>
      </c>
      <c r="B66" s="524" t="s">
        <v>314</v>
      </c>
      <c r="C66" s="514">
        <f>SUM(C67:C69)</f>
        <v>0</v>
      </c>
    </row>
    <row r="67" spans="1:3" s="595" customFormat="1" ht="15" customHeight="1" x14ac:dyDescent="0.2">
      <c r="A67" s="593" t="s">
        <v>345</v>
      </c>
      <c r="B67" s="516" t="s">
        <v>315</v>
      </c>
      <c r="C67" s="623"/>
    </row>
    <row r="68" spans="1:3" s="595" customFormat="1" ht="15" customHeight="1" x14ac:dyDescent="0.2">
      <c r="A68" s="594" t="s">
        <v>354</v>
      </c>
      <c r="B68" s="519" t="s">
        <v>316</v>
      </c>
      <c r="C68" s="623"/>
    </row>
    <row r="69" spans="1:3" s="595" customFormat="1" ht="15" customHeight="1" thickBot="1" x14ac:dyDescent="0.25">
      <c r="A69" s="596" t="s">
        <v>355</v>
      </c>
      <c r="B69" s="598" t="s">
        <v>317</v>
      </c>
      <c r="C69" s="623"/>
    </row>
    <row r="70" spans="1:3" s="595" customFormat="1" ht="15" customHeight="1" thickBot="1" x14ac:dyDescent="0.25">
      <c r="A70" s="597" t="s">
        <v>318</v>
      </c>
      <c r="B70" s="524" t="s">
        <v>319</v>
      </c>
      <c r="C70" s="514">
        <f>SUM(C71:C74)</f>
        <v>0</v>
      </c>
    </row>
    <row r="71" spans="1:3" s="595" customFormat="1" ht="15" customHeight="1" x14ac:dyDescent="0.2">
      <c r="A71" s="593" t="s">
        <v>151</v>
      </c>
      <c r="B71" s="516" t="s">
        <v>320</v>
      </c>
      <c r="C71" s="623"/>
    </row>
    <row r="72" spans="1:3" s="595" customFormat="1" ht="15" customHeight="1" x14ac:dyDescent="0.2">
      <c r="A72" s="594" t="s">
        <v>152</v>
      </c>
      <c r="B72" s="519" t="s">
        <v>321</v>
      </c>
      <c r="C72" s="623"/>
    </row>
    <row r="73" spans="1:3" s="595" customFormat="1" ht="15" customHeight="1" x14ac:dyDescent="0.2">
      <c r="A73" s="594" t="s">
        <v>346</v>
      </c>
      <c r="B73" s="519" t="s">
        <v>322</v>
      </c>
      <c r="C73" s="623"/>
    </row>
    <row r="74" spans="1:3" s="595" customFormat="1" ht="15" customHeight="1" thickBot="1" x14ac:dyDescent="0.25">
      <c r="A74" s="596" t="s">
        <v>347</v>
      </c>
      <c r="B74" s="526" t="s">
        <v>323</v>
      </c>
      <c r="C74" s="623"/>
    </row>
    <row r="75" spans="1:3" s="595" customFormat="1" ht="15" customHeight="1" thickBot="1" x14ac:dyDescent="0.25">
      <c r="A75" s="597" t="s">
        <v>324</v>
      </c>
      <c r="B75" s="524" t="s">
        <v>325</v>
      </c>
      <c r="C75" s="514">
        <f>SUM(C76:C77)</f>
        <v>32310868</v>
      </c>
    </row>
    <row r="76" spans="1:3" s="595" customFormat="1" ht="15" customHeight="1" x14ac:dyDescent="0.2">
      <c r="A76" s="593" t="s">
        <v>348</v>
      </c>
      <c r="B76" s="516" t="s">
        <v>326</v>
      </c>
      <c r="C76" s="623">
        <f>'9.1. sz. mell'!C76</f>
        <v>32310868</v>
      </c>
    </row>
    <row r="77" spans="1:3" s="595" customFormat="1" ht="15" customHeight="1" thickBot="1" x14ac:dyDescent="0.25">
      <c r="A77" s="596" t="s">
        <v>349</v>
      </c>
      <c r="B77" s="526" t="s">
        <v>327</v>
      </c>
      <c r="C77" s="623"/>
    </row>
    <row r="78" spans="1:3" s="99" customFormat="1" ht="15" customHeight="1" thickBot="1" x14ac:dyDescent="0.25">
      <c r="A78" s="597" t="s">
        <v>328</v>
      </c>
      <c r="B78" s="524" t="s">
        <v>329</v>
      </c>
      <c r="C78" s="514">
        <f>SUM(C79:C82)</f>
        <v>0</v>
      </c>
    </row>
    <row r="79" spans="1:3" s="595" customFormat="1" ht="15" customHeight="1" x14ac:dyDescent="0.2">
      <c r="A79" s="593" t="s">
        <v>350</v>
      </c>
      <c r="B79" s="516" t="s">
        <v>330</v>
      </c>
      <c r="C79" s="623"/>
    </row>
    <row r="80" spans="1:3" s="595" customFormat="1" ht="15" customHeight="1" x14ac:dyDescent="0.2">
      <c r="A80" s="594" t="s">
        <v>351</v>
      </c>
      <c r="B80" s="519" t="s">
        <v>331</v>
      </c>
      <c r="C80" s="623"/>
    </row>
    <row r="81" spans="1:3" s="595" customFormat="1" ht="15" customHeight="1" x14ac:dyDescent="0.2">
      <c r="A81" s="596" t="s">
        <v>352</v>
      </c>
      <c r="B81" s="526" t="s">
        <v>568</v>
      </c>
      <c r="C81" s="623"/>
    </row>
    <row r="82" spans="1:3" s="595" customFormat="1" ht="15" customHeight="1" thickBot="1" x14ac:dyDescent="0.25">
      <c r="A82" s="596" t="s">
        <v>567</v>
      </c>
      <c r="B82" s="526" t="s">
        <v>332</v>
      </c>
      <c r="C82" s="623"/>
    </row>
    <row r="83" spans="1:3" s="595" customFormat="1" ht="15" customHeight="1" thickBot="1" x14ac:dyDescent="0.25">
      <c r="A83" s="597" t="s">
        <v>333</v>
      </c>
      <c r="B83" s="524" t="s">
        <v>353</v>
      </c>
      <c r="C83" s="514">
        <f>SUM(C84:C87)</f>
        <v>0</v>
      </c>
    </row>
    <row r="84" spans="1:3" s="595" customFormat="1" ht="15" customHeight="1" x14ac:dyDescent="0.2">
      <c r="A84" s="599" t="s">
        <v>334</v>
      </c>
      <c r="B84" s="516" t="s">
        <v>335</v>
      </c>
      <c r="C84" s="623"/>
    </row>
    <row r="85" spans="1:3" s="595" customFormat="1" ht="15" customHeight="1" x14ac:dyDescent="0.2">
      <c r="A85" s="600" t="s">
        <v>336</v>
      </c>
      <c r="B85" s="519" t="s">
        <v>337</v>
      </c>
      <c r="C85" s="623"/>
    </row>
    <row r="86" spans="1:3" s="595" customFormat="1" ht="15" customHeight="1" x14ac:dyDescent="0.2">
      <c r="A86" s="600" t="s">
        <v>338</v>
      </c>
      <c r="B86" s="519" t="s">
        <v>339</v>
      </c>
      <c r="C86" s="623"/>
    </row>
    <row r="87" spans="1:3" s="99" customFormat="1" ht="15" customHeight="1" thickBot="1" x14ac:dyDescent="0.25">
      <c r="A87" s="601" t="s">
        <v>340</v>
      </c>
      <c r="B87" s="526" t="s">
        <v>341</v>
      </c>
      <c r="C87" s="623"/>
    </row>
    <row r="88" spans="1:3" s="99" customFormat="1" ht="15" customHeight="1" thickBot="1" x14ac:dyDescent="0.25">
      <c r="A88" s="597" t="s">
        <v>342</v>
      </c>
      <c r="B88" s="524" t="s">
        <v>487</v>
      </c>
      <c r="C88" s="539"/>
    </row>
    <row r="89" spans="1:3" s="99" customFormat="1" ht="15" customHeight="1" thickBot="1" x14ac:dyDescent="0.25">
      <c r="A89" s="597" t="s">
        <v>521</v>
      </c>
      <c r="B89" s="524" t="s">
        <v>343</v>
      </c>
      <c r="C89" s="539"/>
    </row>
    <row r="90" spans="1:3" s="99" customFormat="1" ht="15" customHeight="1" thickBot="1" x14ac:dyDescent="0.25">
      <c r="A90" s="597" t="s">
        <v>564</v>
      </c>
      <c r="B90" s="540" t="s">
        <v>490</v>
      </c>
      <c r="C90" s="527">
        <f>+C66+C70+C75+C78+C83+C89+C88</f>
        <v>32310868</v>
      </c>
    </row>
    <row r="91" spans="1:3" s="99" customFormat="1" ht="15" customHeight="1" thickBot="1" x14ac:dyDescent="0.25">
      <c r="A91" s="602" t="s">
        <v>523</v>
      </c>
      <c r="B91" s="542" t="s">
        <v>524</v>
      </c>
      <c r="C91" s="527">
        <f>+C65+C90</f>
        <v>314529312</v>
      </c>
    </row>
    <row r="92" spans="1:3" s="595" customFormat="1" ht="15" customHeight="1" thickBot="1" x14ac:dyDescent="0.25">
      <c r="A92" s="603"/>
      <c r="B92" s="604"/>
      <c r="C92" s="605"/>
    </row>
    <row r="93" spans="1:3" s="76" customFormat="1" ht="15" customHeight="1" thickBot="1" x14ac:dyDescent="0.25">
      <c r="A93" s="606"/>
      <c r="B93" s="607" t="s">
        <v>58</v>
      </c>
      <c r="C93" s="608"/>
    </row>
    <row r="94" spans="1:3" s="99" customFormat="1" ht="15" customHeight="1" thickBot="1" x14ac:dyDescent="0.25">
      <c r="A94" s="509" t="s">
        <v>18</v>
      </c>
      <c r="B94" s="547" t="s">
        <v>612</v>
      </c>
      <c r="C94" s="548">
        <f>+C95+C96+C97+C98+C99+C112</f>
        <v>201339667</v>
      </c>
    </row>
    <row r="95" spans="1:3" s="375" customFormat="1" ht="15" customHeight="1" x14ac:dyDescent="0.2">
      <c r="A95" s="609" t="s">
        <v>99</v>
      </c>
      <c r="B95" s="550" t="s">
        <v>49</v>
      </c>
      <c r="C95" s="551">
        <f>'9.1. sz. mell'!C95</f>
        <v>82808133</v>
      </c>
    </row>
    <row r="96" spans="1:3" s="375" customFormat="1" ht="15" customHeight="1" x14ac:dyDescent="0.2">
      <c r="A96" s="594" t="s">
        <v>100</v>
      </c>
      <c r="B96" s="552" t="s">
        <v>185</v>
      </c>
      <c r="C96" s="520">
        <f>'9.1. sz. mell'!C96</f>
        <v>8934396</v>
      </c>
    </row>
    <row r="97" spans="1:3" s="375" customFormat="1" ht="15" customHeight="1" x14ac:dyDescent="0.2">
      <c r="A97" s="594" t="s">
        <v>101</v>
      </c>
      <c r="B97" s="552" t="s">
        <v>141</v>
      </c>
      <c r="C97" s="520">
        <f>'9.1. sz. mell'!C97</f>
        <v>62700774</v>
      </c>
    </row>
    <row r="98" spans="1:3" s="375" customFormat="1" ht="15" customHeight="1" x14ac:dyDescent="0.2">
      <c r="A98" s="594" t="s">
        <v>102</v>
      </c>
      <c r="B98" s="553" t="s">
        <v>186</v>
      </c>
      <c r="C98" s="525">
        <f>'9.1. sz. mell'!C98</f>
        <v>36599000</v>
      </c>
    </row>
    <row r="99" spans="1:3" s="375" customFormat="1" ht="15" customHeight="1" x14ac:dyDescent="0.2">
      <c r="A99" s="594" t="s">
        <v>113</v>
      </c>
      <c r="B99" s="554" t="s">
        <v>187</v>
      </c>
      <c r="C99" s="525">
        <f>'9.1. sz. mell'!C99</f>
        <v>10297364</v>
      </c>
    </row>
    <row r="100" spans="1:3" s="375" customFormat="1" ht="15" customHeight="1" x14ac:dyDescent="0.2">
      <c r="A100" s="594" t="s">
        <v>103</v>
      </c>
      <c r="B100" s="552" t="s">
        <v>525</v>
      </c>
      <c r="C100" s="525">
        <f>'9.1. sz. mell'!C100</f>
        <v>0</v>
      </c>
    </row>
    <row r="101" spans="1:3" s="375" customFormat="1" ht="15" customHeight="1" x14ac:dyDescent="0.2">
      <c r="A101" s="594" t="s">
        <v>104</v>
      </c>
      <c r="B101" s="556" t="s">
        <v>453</v>
      </c>
      <c r="C101" s="525">
        <f>'9.1. sz. mell'!C101</f>
        <v>0</v>
      </c>
    </row>
    <row r="102" spans="1:3" s="375" customFormat="1" ht="15" customHeight="1" x14ac:dyDescent="0.2">
      <c r="A102" s="594" t="s">
        <v>114</v>
      </c>
      <c r="B102" s="556" t="s">
        <v>452</v>
      </c>
      <c r="C102" s="525">
        <f>'9.1. sz. mell'!C102</f>
        <v>0</v>
      </c>
    </row>
    <row r="103" spans="1:3" s="375" customFormat="1" ht="15" customHeight="1" x14ac:dyDescent="0.2">
      <c r="A103" s="594" t="s">
        <v>115</v>
      </c>
      <c r="B103" s="556" t="s">
        <v>359</v>
      </c>
      <c r="C103" s="525">
        <f>'9.1. sz. mell'!C103</f>
        <v>0</v>
      </c>
    </row>
    <row r="104" spans="1:3" s="375" customFormat="1" ht="15" customHeight="1" x14ac:dyDescent="0.2">
      <c r="A104" s="594" t="s">
        <v>116</v>
      </c>
      <c r="B104" s="557" t="s">
        <v>360</v>
      </c>
      <c r="C104" s="525">
        <f>'9.1. sz. mell'!C104</f>
        <v>1960000</v>
      </c>
    </row>
    <row r="105" spans="1:3" s="375" customFormat="1" ht="15" customHeight="1" x14ac:dyDescent="0.2">
      <c r="A105" s="594" t="s">
        <v>117</v>
      </c>
      <c r="B105" s="682" t="s">
        <v>361</v>
      </c>
      <c r="C105" s="525">
        <f>'9.1. sz. mell'!C105</f>
        <v>0</v>
      </c>
    </row>
    <row r="106" spans="1:3" s="375" customFormat="1" ht="15" customHeight="1" x14ac:dyDescent="0.2">
      <c r="A106" s="594" t="s">
        <v>119</v>
      </c>
      <c r="B106" s="556" t="s">
        <v>362</v>
      </c>
      <c r="C106" s="525">
        <f>'9.1. sz. mell'!C106</f>
        <v>0</v>
      </c>
    </row>
    <row r="107" spans="1:3" s="375" customFormat="1" ht="15" customHeight="1" x14ac:dyDescent="0.2">
      <c r="A107" s="594" t="s">
        <v>188</v>
      </c>
      <c r="B107" s="556" t="s">
        <v>363</v>
      </c>
      <c r="C107" s="525">
        <f>'9.1. sz. mell'!C107</f>
        <v>0</v>
      </c>
    </row>
    <row r="108" spans="1:3" s="375" customFormat="1" ht="15" customHeight="1" x14ac:dyDescent="0.2">
      <c r="A108" s="594" t="s">
        <v>357</v>
      </c>
      <c r="B108" s="557" t="s">
        <v>364</v>
      </c>
      <c r="C108" s="525">
        <f>'9.1. sz. mell'!C108</f>
        <v>0</v>
      </c>
    </row>
    <row r="109" spans="1:3" s="375" customFormat="1" ht="15" customHeight="1" x14ac:dyDescent="0.2">
      <c r="A109" s="610" t="s">
        <v>358</v>
      </c>
      <c r="B109" s="555" t="s">
        <v>365</v>
      </c>
      <c r="C109" s="525">
        <f>'9.1. sz. mell'!C109</f>
        <v>0</v>
      </c>
    </row>
    <row r="110" spans="1:3" s="375" customFormat="1" ht="15" customHeight="1" x14ac:dyDescent="0.2">
      <c r="A110" s="594" t="s">
        <v>450</v>
      </c>
      <c r="B110" s="555" t="s">
        <v>366</v>
      </c>
      <c r="C110" s="525">
        <f>'9.1. sz. mell'!C110</f>
        <v>0</v>
      </c>
    </row>
    <row r="111" spans="1:3" s="375" customFormat="1" ht="15" customHeight="1" x14ac:dyDescent="0.2">
      <c r="A111" s="594" t="s">
        <v>451</v>
      </c>
      <c r="B111" s="557" t="s">
        <v>367</v>
      </c>
      <c r="C111" s="525">
        <f>'9.1. sz. mell'!C111</f>
        <v>0</v>
      </c>
    </row>
    <row r="112" spans="1:3" s="375" customFormat="1" ht="15" customHeight="1" x14ac:dyDescent="0.2">
      <c r="A112" s="594" t="s">
        <v>455</v>
      </c>
      <c r="B112" s="553" t="s">
        <v>50</v>
      </c>
      <c r="C112" s="520"/>
    </row>
    <row r="113" spans="1:3" s="375" customFormat="1" ht="15" customHeight="1" x14ac:dyDescent="0.2">
      <c r="A113" s="596" t="s">
        <v>456</v>
      </c>
      <c r="B113" s="552" t="s">
        <v>526</v>
      </c>
      <c r="C113" s="525"/>
    </row>
    <row r="114" spans="1:3" s="375" customFormat="1" ht="15" customHeight="1" thickBot="1" x14ac:dyDescent="0.25">
      <c r="A114" s="611" t="s">
        <v>457</v>
      </c>
      <c r="B114" s="612" t="s">
        <v>527</v>
      </c>
      <c r="C114" s="561"/>
    </row>
    <row r="115" spans="1:3" s="375" customFormat="1" ht="15" customHeight="1" thickBot="1" x14ac:dyDescent="0.25">
      <c r="A115" s="506" t="s">
        <v>19</v>
      </c>
      <c r="B115" s="580" t="s">
        <v>606</v>
      </c>
      <c r="C115" s="514">
        <f>+C116+C118+C120</f>
        <v>8539729</v>
      </c>
    </row>
    <row r="116" spans="1:3" s="375" customFormat="1" ht="15" customHeight="1" x14ac:dyDescent="0.2">
      <c r="A116" s="593" t="s">
        <v>105</v>
      </c>
      <c r="B116" s="552" t="s">
        <v>227</v>
      </c>
      <c r="C116" s="517">
        <f>'9.1. sz. mell'!C116</f>
        <v>0</v>
      </c>
    </row>
    <row r="117" spans="1:3" s="375" customFormat="1" ht="15" customHeight="1" x14ac:dyDescent="0.2">
      <c r="A117" s="593" t="s">
        <v>106</v>
      </c>
      <c r="B117" s="565" t="s">
        <v>372</v>
      </c>
      <c r="C117" s="517">
        <f>'9.1. sz. mell'!C117</f>
        <v>0</v>
      </c>
    </row>
    <row r="118" spans="1:3" s="375" customFormat="1" ht="15" customHeight="1" x14ac:dyDescent="0.2">
      <c r="A118" s="593" t="s">
        <v>107</v>
      </c>
      <c r="B118" s="565" t="s">
        <v>189</v>
      </c>
      <c r="C118" s="517">
        <f>'9.1. sz. mell'!C118</f>
        <v>3540408</v>
      </c>
    </row>
    <row r="119" spans="1:3" s="375" customFormat="1" ht="15" customHeight="1" x14ac:dyDescent="0.2">
      <c r="A119" s="593" t="s">
        <v>108</v>
      </c>
      <c r="B119" s="565" t="s">
        <v>373</v>
      </c>
      <c r="C119" s="517">
        <f>'9.1. sz. mell'!C119</f>
        <v>0</v>
      </c>
    </row>
    <row r="120" spans="1:3" s="375" customFormat="1" ht="15" customHeight="1" x14ac:dyDescent="0.2">
      <c r="A120" s="593" t="s">
        <v>109</v>
      </c>
      <c r="B120" s="523" t="s">
        <v>230</v>
      </c>
      <c r="C120" s="517">
        <f>'9.1. sz. mell'!C120</f>
        <v>4999321</v>
      </c>
    </row>
    <row r="121" spans="1:3" s="375" customFormat="1" ht="15" customHeight="1" x14ac:dyDescent="0.2">
      <c r="A121" s="593" t="s">
        <v>118</v>
      </c>
      <c r="B121" s="521" t="s">
        <v>438</v>
      </c>
      <c r="C121" s="566"/>
    </row>
    <row r="122" spans="1:3" s="375" customFormat="1" ht="15" customHeight="1" x14ac:dyDescent="0.2">
      <c r="A122" s="593" t="s">
        <v>120</v>
      </c>
      <c r="B122" s="567" t="s">
        <v>378</v>
      </c>
      <c r="C122" s="566"/>
    </row>
    <row r="123" spans="1:3" s="375" customFormat="1" ht="15" customHeight="1" x14ac:dyDescent="0.2">
      <c r="A123" s="593" t="s">
        <v>190</v>
      </c>
      <c r="B123" s="682" t="s">
        <v>361</v>
      </c>
      <c r="C123" s="566"/>
    </row>
    <row r="124" spans="1:3" s="375" customFormat="1" ht="15" customHeight="1" x14ac:dyDescent="0.2">
      <c r="A124" s="593" t="s">
        <v>191</v>
      </c>
      <c r="B124" s="557" t="s">
        <v>377</v>
      </c>
      <c r="C124" s="566"/>
    </row>
    <row r="125" spans="1:3" s="375" customFormat="1" ht="15" customHeight="1" x14ac:dyDescent="0.2">
      <c r="A125" s="593" t="s">
        <v>192</v>
      </c>
      <c r="B125" s="557" t="s">
        <v>376</v>
      </c>
      <c r="C125" s="566"/>
    </row>
    <row r="126" spans="1:3" s="375" customFormat="1" ht="15" customHeight="1" x14ac:dyDescent="0.2">
      <c r="A126" s="593" t="s">
        <v>369</v>
      </c>
      <c r="B126" s="557" t="s">
        <v>364</v>
      </c>
      <c r="C126" s="566"/>
    </row>
    <row r="127" spans="1:3" s="375" customFormat="1" ht="15" customHeight="1" x14ac:dyDescent="0.2">
      <c r="A127" s="593" t="s">
        <v>370</v>
      </c>
      <c r="B127" s="557" t="s">
        <v>375</v>
      </c>
      <c r="C127" s="566"/>
    </row>
    <row r="128" spans="1:3" s="375" customFormat="1" ht="15" customHeight="1" thickBot="1" x14ac:dyDescent="0.25">
      <c r="A128" s="610" t="s">
        <v>371</v>
      </c>
      <c r="B128" s="557" t="s">
        <v>374</v>
      </c>
      <c r="C128" s="568"/>
    </row>
    <row r="129" spans="1:11" s="375" customFormat="1" ht="15" customHeight="1" thickBot="1" x14ac:dyDescent="0.25">
      <c r="A129" s="506" t="s">
        <v>20</v>
      </c>
      <c r="B129" s="569" t="s">
        <v>460</v>
      </c>
      <c r="C129" s="514">
        <f>+C94+C115</f>
        <v>209879396</v>
      </c>
    </row>
    <row r="130" spans="1:11" s="375" customFormat="1" ht="15" customHeight="1" thickBot="1" x14ac:dyDescent="0.25">
      <c r="A130" s="506" t="s">
        <v>21</v>
      </c>
      <c r="B130" s="569" t="s">
        <v>461</v>
      </c>
      <c r="C130" s="514">
        <f>+C131+C132+C133</f>
        <v>0</v>
      </c>
    </row>
    <row r="131" spans="1:11" s="99" customFormat="1" ht="15" customHeight="1" x14ac:dyDescent="0.2">
      <c r="A131" s="593" t="s">
        <v>269</v>
      </c>
      <c r="B131" s="570" t="s">
        <v>531</v>
      </c>
      <c r="C131" s="566"/>
    </row>
    <row r="132" spans="1:11" s="375" customFormat="1" ht="15" customHeight="1" x14ac:dyDescent="0.2">
      <c r="A132" s="593" t="s">
        <v>272</v>
      </c>
      <c r="B132" s="570" t="s">
        <v>469</v>
      </c>
      <c r="C132" s="566"/>
    </row>
    <row r="133" spans="1:11" s="375" customFormat="1" ht="15" customHeight="1" thickBot="1" x14ac:dyDescent="0.25">
      <c r="A133" s="610" t="s">
        <v>273</v>
      </c>
      <c r="B133" s="571" t="s">
        <v>530</v>
      </c>
      <c r="C133" s="566"/>
    </row>
    <row r="134" spans="1:11" s="375" customFormat="1" ht="15" customHeight="1" thickBot="1" x14ac:dyDescent="0.25">
      <c r="A134" s="506" t="s">
        <v>22</v>
      </c>
      <c r="B134" s="569" t="s">
        <v>462</v>
      </c>
      <c r="C134" s="514">
        <f>+C135+C136+C137+C138+C139+C140</f>
        <v>0</v>
      </c>
    </row>
    <row r="135" spans="1:11" s="375" customFormat="1" ht="15" customHeight="1" x14ac:dyDescent="0.2">
      <c r="A135" s="593" t="s">
        <v>92</v>
      </c>
      <c r="B135" s="570" t="s">
        <v>471</v>
      </c>
      <c r="C135" s="566"/>
    </row>
    <row r="136" spans="1:11" s="375" customFormat="1" ht="15" customHeight="1" x14ac:dyDescent="0.2">
      <c r="A136" s="593" t="s">
        <v>93</v>
      </c>
      <c r="B136" s="570" t="s">
        <v>463</v>
      </c>
      <c r="C136" s="566"/>
    </row>
    <row r="137" spans="1:11" s="375" customFormat="1" ht="15" customHeight="1" x14ac:dyDescent="0.2">
      <c r="A137" s="593" t="s">
        <v>94</v>
      </c>
      <c r="B137" s="570" t="s">
        <v>464</v>
      </c>
      <c r="C137" s="566"/>
    </row>
    <row r="138" spans="1:11" s="375" customFormat="1" ht="15" customHeight="1" x14ac:dyDescent="0.2">
      <c r="A138" s="593" t="s">
        <v>177</v>
      </c>
      <c r="B138" s="570" t="s">
        <v>529</v>
      </c>
      <c r="C138" s="566"/>
    </row>
    <row r="139" spans="1:11" s="375" customFormat="1" ht="15" customHeight="1" x14ac:dyDescent="0.2">
      <c r="A139" s="593" t="s">
        <v>178</v>
      </c>
      <c r="B139" s="570" t="s">
        <v>466</v>
      </c>
      <c r="C139" s="566"/>
    </row>
    <row r="140" spans="1:11" s="99" customFormat="1" ht="15" customHeight="1" thickBot="1" x14ac:dyDescent="0.25">
      <c r="A140" s="610" t="s">
        <v>179</v>
      </c>
      <c r="B140" s="571" t="s">
        <v>467</v>
      </c>
      <c r="C140" s="566"/>
    </row>
    <row r="141" spans="1:11" s="375" customFormat="1" ht="15" customHeight="1" thickBot="1" x14ac:dyDescent="0.25">
      <c r="A141" s="506" t="s">
        <v>23</v>
      </c>
      <c r="B141" s="569" t="s">
        <v>555</v>
      </c>
      <c r="C141" s="527">
        <f>+C142+C143+C145+C146+C144</f>
        <v>104649916</v>
      </c>
      <c r="K141" s="613"/>
    </row>
    <row r="142" spans="1:11" s="375" customFormat="1" ht="15" customHeight="1" x14ac:dyDescent="0.2">
      <c r="A142" s="593" t="s">
        <v>95</v>
      </c>
      <c r="B142" s="570" t="s">
        <v>379</v>
      </c>
      <c r="C142" s="566"/>
    </row>
    <row r="143" spans="1:11" s="375" customFormat="1" ht="15" customHeight="1" x14ac:dyDescent="0.2">
      <c r="A143" s="593" t="s">
        <v>96</v>
      </c>
      <c r="B143" s="570" t="s">
        <v>380</v>
      </c>
      <c r="C143" s="566"/>
    </row>
    <row r="144" spans="1:11" s="375" customFormat="1" ht="15" customHeight="1" x14ac:dyDescent="0.2">
      <c r="A144" s="593" t="s">
        <v>293</v>
      </c>
      <c r="B144" s="570" t="s">
        <v>554</v>
      </c>
      <c r="C144" s="566">
        <f>'9.1. sz. mell'!C144</f>
        <v>104649916</v>
      </c>
    </row>
    <row r="145" spans="1:3" s="99" customFormat="1" ht="15" customHeight="1" x14ac:dyDescent="0.2">
      <c r="A145" s="593" t="s">
        <v>294</v>
      </c>
      <c r="B145" s="570" t="s">
        <v>476</v>
      </c>
      <c r="C145" s="566"/>
    </row>
    <row r="146" spans="1:3" s="99" customFormat="1" ht="15" customHeight="1" thickBot="1" x14ac:dyDescent="0.25">
      <c r="A146" s="610" t="s">
        <v>295</v>
      </c>
      <c r="B146" s="571" t="s">
        <v>399</v>
      </c>
      <c r="C146" s="566"/>
    </row>
    <row r="147" spans="1:3" s="99" customFormat="1" ht="15" customHeight="1" thickBot="1" x14ac:dyDescent="0.25">
      <c r="A147" s="506" t="s">
        <v>24</v>
      </c>
      <c r="B147" s="569" t="s">
        <v>477</v>
      </c>
      <c r="C147" s="572">
        <f>+C148+C149+C150+C151+C152</f>
        <v>0</v>
      </c>
    </row>
    <row r="148" spans="1:3" s="99" customFormat="1" ht="15" customHeight="1" x14ac:dyDescent="0.2">
      <c r="A148" s="593" t="s">
        <v>97</v>
      </c>
      <c r="B148" s="570" t="s">
        <v>472</v>
      </c>
      <c r="C148" s="566"/>
    </row>
    <row r="149" spans="1:3" s="99" customFormat="1" ht="15" customHeight="1" x14ac:dyDescent="0.2">
      <c r="A149" s="593" t="s">
        <v>98</v>
      </c>
      <c r="B149" s="570" t="s">
        <v>479</v>
      </c>
      <c r="C149" s="566"/>
    </row>
    <row r="150" spans="1:3" s="99" customFormat="1" ht="15" customHeight="1" x14ac:dyDescent="0.2">
      <c r="A150" s="593" t="s">
        <v>305</v>
      </c>
      <c r="B150" s="570" t="s">
        <v>474</v>
      </c>
      <c r="C150" s="566"/>
    </row>
    <row r="151" spans="1:3" s="99" customFormat="1" ht="15" customHeight="1" x14ac:dyDescent="0.2">
      <c r="A151" s="593" t="s">
        <v>306</v>
      </c>
      <c r="B151" s="570" t="s">
        <v>532</v>
      </c>
      <c r="C151" s="566"/>
    </row>
    <row r="152" spans="1:3" s="375" customFormat="1" ht="15" customHeight="1" thickBot="1" x14ac:dyDescent="0.25">
      <c r="A152" s="610" t="s">
        <v>478</v>
      </c>
      <c r="B152" s="571" t="s">
        <v>481</v>
      </c>
      <c r="C152" s="568"/>
    </row>
    <row r="153" spans="1:3" s="375" customFormat="1" ht="15" customHeight="1" thickBot="1" x14ac:dyDescent="0.25">
      <c r="A153" s="614" t="s">
        <v>25</v>
      </c>
      <c r="B153" s="569" t="s">
        <v>482</v>
      </c>
      <c r="C153" s="572"/>
    </row>
    <row r="154" spans="1:3" s="375" customFormat="1" ht="15" customHeight="1" thickBot="1" x14ac:dyDescent="0.25">
      <c r="A154" s="614" t="s">
        <v>26</v>
      </c>
      <c r="B154" s="569" t="s">
        <v>483</v>
      </c>
      <c r="C154" s="572"/>
    </row>
    <row r="155" spans="1:3" ht="15" customHeight="1" thickBot="1" x14ac:dyDescent="0.25">
      <c r="A155" s="33" t="s">
        <v>27</v>
      </c>
      <c r="B155" s="130" t="s">
        <v>485</v>
      </c>
      <c r="C155" s="402">
        <f>+C130+C134+C141+C147+C153+C154</f>
        <v>104649916</v>
      </c>
    </row>
    <row r="156" spans="1:3" ht="15" customHeight="1" thickBot="1" x14ac:dyDescent="0.25">
      <c r="A156" s="421" t="s">
        <v>28</v>
      </c>
      <c r="B156" s="366" t="s">
        <v>484</v>
      </c>
      <c r="C156" s="402">
        <f>+C129+C155</f>
        <v>314529312</v>
      </c>
    </row>
    <row r="157" spans="1:3" ht="15" customHeight="1" thickBot="1" x14ac:dyDescent="0.25">
      <c r="A157" s="371"/>
      <c r="B157" s="372"/>
    </row>
    <row r="158" spans="1:3" ht="15" customHeight="1" thickBot="1" x14ac:dyDescent="0.25">
      <c r="A158" s="246" t="s">
        <v>533</v>
      </c>
      <c r="B158" s="247"/>
      <c r="C158" s="127">
        <v>10</v>
      </c>
    </row>
    <row r="159" spans="1:3" ht="15" customHeight="1" thickBot="1" x14ac:dyDescent="0.25">
      <c r="A159" s="246" t="s">
        <v>208</v>
      </c>
      <c r="B159" s="247"/>
      <c r="C159" s="127">
        <v>74</v>
      </c>
    </row>
  </sheetData>
  <sheetProtection formatCells="0"/>
  <phoneticPr fontId="3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5" orientation="portrait" verticalDpi="300" r:id="rId1"/>
  <headerFooter alignWithMargins="0">
    <oddFooter>&amp;R&amp;P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D164"/>
  <sheetViews>
    <sheetView topLeftCell="A136" zoomScale="145" zoomScaleNormal="145" workbookViewId="0">
      <selection activeCell="C52" sqref="C52"/>
    </sheetView>
  </sheetViews>
  <sheetFormatPr defaultRowHeight="12.75" x14ac:dyDescent="0.2"/>
  <cols>
    <col min="1" max="1" width="13.83203125" customWidth="1"/>
    <col min="2" max="2" width="69.6640625" customWidth="1"/>
    <col min="3" max="3" width="21.5" customWidth="1"/>
  </cols>
  <sheetData>
    <row r="1" spans="1:4" ht="16.5" thickBot="1" x14ac:dyDescent="0.25">
      <c r="A1" s="226"/>
      <c r="B1" s="227"/>
      <c r="C1" s="248" t="str">
        <f>+CONCATENATE("9.2. melléklet a ../",LEFT(ÖSSZEFÜGGÉSEK!A5,4),". (……….) önkormányzati rendelethez")</f>
        <v>9.2. melléklet a ../2021. (……….) önkormányzati rendelethez</v>
      </c>
      <c r="D1" s="2"/>
    </row>
    <row r="2" spans="1:4" ht="15.75" x14ac:dyDescent="0.2">
      <c r="A2" s="385" t="s">
        <v>62</v>
      </c>
      <c r="B2" s="342" t="s">
        <v>650</v>
      </c>
      <c r="C2" s="344" t="s">
        <v>53</v>
      </c>
      <c r="D2" s="95"/>
    </row>
    <row r="3" spans="1:4" ht="16.5" thickBot="1" x14ac:dyDescent="0.25">
      <c r="A3" s="228" t="s">
        <v>205</v>
      </c>
      <c r="B3" s="343" t="s">
        <v>407</v>
      </c>
      <c r="C3" s="467" t="s">
        <v>53</v>
      </c>
      <c r="D3" s="95"/>
    </row>
    <row r="4" spans="1:4" ht="14.25" thickBot="1" x14ac:dyDescent="0.3">
      <c r="A4" s="229"/>
      <c r="B4" s="229"/>
      <c r="C4" s="4" t="s">
        <v>641</v>
      </c>
      <c r="D4" s="96"/>
    </row>
    <row r="5" spans="1:4" ht="13.5" thickBot="1" x14ac:dyDescent="0.25">
      <c r="A5" s="386" t="s">
        <v>207</v>
      </c>
      <c r="B5" s="230" t="s">
        <v>55</v>
      </c>
      <c r="C5" s="345" t="s">
        <v>56</v>
      </c>
      <c r="D5" s="3"/>
    </row>
    <row r="6" spans="1:4" ht="16.5" thickBot="1" x14ac:dyDescent="0.25">
      <c r="A6" s="36" t="s">
        <v>505</v>
      </c>
      <c r="B6" s="202" t="s">
        <v>506</v>
      </c>
      <c r="C6" s="203" t="s">
        <v>507</v>
      </c>
      <c r="D6" s="65"/>
    </row>
    <row r="7" spans="1:4" ht="16.5" thickBot="1" x14ac:dyDescent="0.25">
      <c r="A7" s="232"/>
      <c r="B7" s="233" t="s">
        <v>57</v>
      </c>
      <c r="C7" s="346"/>
      <c r="D7" s="65"/>
    </row>
    <row r="8" spans="1:4" ht="13.5" thickBot="1" x14ac:dyDescent="0.25">
      <c r="A8" s="506" t="s">
        <v>18</v>
      </c>
      <c r="B8" s="513" t="s">
        <v>253</v>
      </c>
      <c r="C8" s="514">
        <f>+C9+C10+C11+C12+C13+C14</f>
        <v>0</v>
      </c>
      <c r="D8" s="76"/>
    </row>
    <row r="9" spans="1:4" x14ac:dyDescent="0.2">
      <c r="A9" s="593" t="s">
        <v>99</v>
      </c>
      <c r="B9" s="516" t="s">
        <v>254</v>
      </c>
      <c r="C9" s="517"/>
      <c r="D9" s="99"/>
    </row>
    <row r="10" spans="1:4" x14ac:dyDescent="0.2">
      <c r="A10" s="594" t="s">
        <v>100</v>
      </c>
      <c r="B10" s="519" t="s">
        <v>255</v>
      </c>
      <c r="C10" s="520"/>
      <c r="D10" s="595"/>
    </row>
    <row r="11" spans="1:4" x14ac:dyDescent="0.2">
      <c r="A11" s="594" t="s">
        <v>101</v>
      </c>
      <c r="B11" s="519" t="s">
        <v>256</v>
      </c>
      <c r="C11" s="520"/>
      <c r="D11" s="595"/>
    </row>
    <row r="12" spans="1:4" x14ac:dyDescent="0.2">
      <c r="A12" s="594" t="s">
        <v>102</v>
      </c>
      <c r="B12" s="519" t="s">
        <v>257</v>
      </c>
      <c r="C12" s="520"/>
      <c r="D12" s="595"/>
    </row>
    <row r="13" spans="1:4" x14ac:dyDescent="0.2">
      <c r="A13" s="594" t="s">
        <v>150</v>
      </c>
      <c r="B13" s="519" t="s">
        <v>519</v>
      </c>
      <c r="C13" s="520"/>
      <c r="D13" s="595"/>
    </row>
    <row r="14" spans="1:4" ht="13.5" thickBot="1" x14ac:dyDescent="0.25">
      <c r="A14" s="596" t="s">
        <v>103</v>
      </c>
      <c r="B14" s="526" t="s">
        <v>442</v>
      </c>
      <c r="C14" s="520"/>
      <c r="D14" s="99"/>
    </row>
    <row r="15" spans="1:4" ht="13.5" thickBot="1" x14ac:dyDescent="0.25">
      <c r="A15" s="506" t="s">
        <v>19</v>
      </c>
      <c r="B15" s="524" t="s">
        <v>258</v>
      </c>
      <c r="C15" s="514">
        <f>+C16+C17+C18+C19+C20</f>
        <v>0</v>
      </c>
      <c r="D15" s="99"/>
    </row>
    <row r="16" spans="1:4" x14ac:dyDescent="0.2">
      <c r="A16" s="593" t="s">
        <v>105</v>
      </c>
      <c r="B16" s="516" t="s">
        <v>259</v>
      </c>
      <c r="C16" s="517"/>
      <c r="D16" s="99"/>
    </row>
    <row r="17" spans="1:4" x14ac:dyDescent="0.2">
      <c r="A17" s="594" t="s">
        <v>106</v>
      </c>
      <c r="B17" s="519" t="s">
        <v>260</v>
      </c>
      <c r="C17" s="520"/>
      <c r="D17" s="99"/>
    </row>
    <row r="18" spans="1:4" x14ac:dyDescent="0.2">
      <c r="A18" s="594" t="s">
        <v>107</v>
      </c>
      <c r="B18" s="519" t="s">
        <v>432</v>
      </c>
      <c r="C18" s="520"/>
      <c r="D18" s="99"/>
    </row>
    <row r="19" spans="1:4" x14ac:dyDescent="0.2">
      <c r="A19" s="594" t="s">
        <v>108</v>
      </c>
      <c r="B19" s="519" t="s">
        <v>433</v>
      </c>
      <c r="C19" s="520"/>
      <c r="D19" s="99"/>
    </row>
    <row r="20" spans="1:4" x14ac:dyDescent="0.2">
      <c r="A20" s="594" t="s">
        <v>109</v>
      </c>
      <c r="B20" s="519" t="s">
        <v>261</v>
      </c>
      <c r="C20" s="520">
        <f>'1.1.sz.mell.'!C17</f>
        <v>0</v>
      </c>
      <c r="D20" s="99"/>
    </row>
    <row r="21" spans="1:4" ht="13.5" thickBot="1" x14ac:dyDescent="0.25">
      <c r="A21" s="596" t="s">
        <v>118</v>
      </c>
      <c r="B21" s="526" t="s">
        <v>262</v>
      </c>
      <c r="C21" s="525"/>
      <c r="D21" s="595"/>
    </row>
    <row r="22" spans="1:4" ht="13.5" thickBot="1" x14ac:dyDescent="0.25">
      <c r="A22" s="506" t="s">
        <v>20</v>
      </c>
      <c r="B22" s="513" t="s">
        <v>263</v>
      </c>
      <c r="C22" s="514">
        <f>+C23+C24+C25+C26+C27</f>
        <v>0</v>
      </c>
      <c r="D22" s="595"/>
    </row>
    <row r="23" spans="1:4" x14ac:dyDescent="0.2">
      <c r="A23" s="593" t="s">
        <v>88</v>
      </c>
      <c r="B23" s="516" t="s">
        <v>264</v>
      </c>
      <c r="C23" s="517"/>
      <c r="D23" s="595"/>
    </row>
    <row r="24" spans="1:4" x14ac:dyDescent="0.2">
      <c r="A24" s="594" t="s">
        <v>89</v>
      </c>
      <c r="B24" s="519" t="s">
        <v>265</v>
      </c>
      <c r="C24" s="520"/>
      <c r="D24" s="99"/>
    </row>
    <row r="25" spans="1:4" x14ac:dyDescent="0.2">
      <c r="A25" s="594" t="s">
        <v>90</v>
      </c>
      <c r="B25" s="519" t="s">
        <v>434</v>
      </c>
      <c r="C25" s="520"/>
      <c r="D25" s="595"/>
    </row>
    <row r="26" spans="1:4" x14ac:dyDescent="0.2">
      <c r="A26" s="594" t="s">
        <v>91</v>
      </c>
      <c r="B26" s="519" t="s">
        <v>435</v>
      </c>
      <c r="C26" s="520"/>
      <c r="D26" s="595"/>
    </row>
    <row r="27" spans="1:4" x14ac:dyDescent="0.2">
      <c r="A27" s="594" t="s">
        <v>173</v>
      </c>
      <c r="B27" s="519" t="s">
        <v>266</v>
      </c>
      <c r="C27" s="520"/>
      <c r="D27" s="595"/>
    </row>
    <row r="28" spans="1:4" ht="13.5" thickBot="1" x14ac:dyDescent="0.25">
      <c r="A28" s="596" t="s">
        <v>174</v>
      </c>
      <c r="B28" s="526" t="s">
        <v>267</v>
      </c>
      <c r="C28" s="525"/>
      <c r="D28" s="595"/>
    </row>
    <row r="29" spans="1:4" ht="13.5" thickBot="1" x14ac:dyDescent="0.25">
      <c r="A29" s="506" t="s">
        <v>175</v>
      </c>
      <c r="B29" s="513" t="s">
        <v>268</v>
      </c>
      <c r="C29" s="527">
        <f>+C30+C34+C35+C36</f>
        <v>0</v>
      </c>
      <c r="D29" s="595"/>
    </row>
    <row r="30" spans="1:4" x14ac:dyDescent="0.2">
      <c r="A30" s="593" t="s">
        <v>269</v>
      </c>
      <c r="B30" s="516" t="s">
        <v>520</v>
      </c>
      <c r="C30" s="528"/>
      <c r="D30" s="595"/>
    </row>
    <row r="31" spans="1:4" x14ac:dyDescent="0.2">
      <c r="A31" s="594" t="s">
        <v>270</v>
      </c>
      <c r="B31" s="519" t="s">
        <v>275</v>
      </c>
      <c r="C31" s="520"/>
      <c r="D31" s="595"/>
    </row>
    <row r="32" spans="1:4" x14ac:dyDescent="0.2">
      <c r="A32" s="594" t="s">
        <v>271</v>
      </c>
      <c r="B32" s="519" t="s">
        <v>276</v>
      </c>
      <c r="C32" s="520"/>
      <c r="D32" s="595"/>
    </row>
    <row r="33" spans="1:4" x14ac:dyDescent="0.2">
      <c r="A33" s="594" t="s">
        <v>446</v>
      </c>
      <c r="B33" s="529" t="s">
        <v>447</v>
      </c>
      <c r="C33" s="520"/>
      <c r="D33" s="595"/>
    </row>
    <row r="34" spans="1:4" x14ac:dyDescent="0.2">
      <c r="A34" s="594" t="s">
        <v>272</v>
      </c>
      <c r="B34" s="519" t="s">
        <v>277</v>
      </c>
      <c r="C34" s="520"/>
      <c r="D34" s="595"/>
    </row>
    <row r="35" spans="1:4" x14ac:dyDescent="0.2">
      <c r="A35" s="594" t="s">
        <v>273</v>
      </c>
      <c r="B35" s="519" t="s">
        <v>278</v>
      </c>
      <c r="C35" s="520"/>
      <c r="D35" s="595"/>
    </row>
    <row r="36" spans="1:4" ht="13.5" thickBot="1" x14ac:dyDescent="0.25">
      <c r="A36" s="596" t="s">
        <v>274</v>
      </c>
      <c r="B36" s="526" t="s">
        <v>279</v>
      </c>
      <c r="C36" s="525"/>
      <c r="D36" s="595"/>
    </row>
    <row r="37" spans="1:4" ht="13.5" thickBot="1" x14ac:dyDescent="0.25">
      <c r="A37" s="506" t="s">
        <v>22</v>
      </c>
      <c r="B37" s="513" t="s">
        <v>443</v>
      </c>
      <c r="C37" s="514">
        <f>SUM(C38:C48)</f>
        <v>0</v>
      </c>
      <c r="D37" s="595"/>
    </row>
    <row r="38" spans="1:4" x14ac:dyDescent="0.2">
      <c r="A38" s="593" t="s">
        <v>92</v>
      </c>
      <c r="B38" s="516" t="s">
        <v>282</v>
      </c>
      <c r="C38" s="517"/>
      <c r="D38" s="595"/>
    </row>
    <row r="39" spans="1:4" x14ac:dyDescent="0.2">
      <c r="A39" s="594" t="s">
        <v>93</v>
      </c>
      <c r="B39" s="519" t="s">
        <v>283</v>
      </c>
      <c r="C39" s="520"/>
      <c r="D39" s="595"/>
    </row>
    <row r="40" spans="1:4" x14ac:dyDescent="0.2">
      <c r="A40" s="594" t="s">
        <v>94</v>
      </c>
      <c r="B40" s="519" t="s">
        <v>284</v>
      </c>
      <c r="C40" s="520"/>
      <c r="D40" s="595"/>
    </row>
    <row r="41" spans="1:4" x14ac:dyDescent="0.2">
      <c r="A41" s="594" t="s">
        <v>177</v>
      </c>
      <c r="B41" s="519" t="s">
        <v>285</v>
      </c>
      <c r="C41" s="520"/>
      <c r="D41" s="595"/>
    </row>
    <row r="42" spans="1:4" x14ac:dyDescent="0.2">
      <c r="A42" s="594" t="s">
        <v>178</v>
      </c>
      <c r="B42" s="519" t="s">
        <v>286</v>
      </c>
      <c r="C42" s="520"/>
      <c r="D42" s="595"/>
    </row>
    <row r="43" spans="1:4" x14ac:dyDescent="0.2">
      <c r="A43" s="594" t="s">
        <v>179</v>
      </c>
      <c r="B43" s="519" t="s">
        <v>287</v>
      </c>
      <c r="C43" s="520"/>
      <c r="D43" s="595"/>
    </row>
    <row r="44" spans="1:4" x14ac:dyDescent="0.2">
      <c r="A44" s="594" t="s">
        <v>180</v>
      </c>
      <c r="B44" s="519" t="s">
        <v>288</v>
      </c>
      <c r="C44" s="520"/>
      <c r="D44" s="595"/>
    </row>
    <row r="45" spans="1:4" x14ac:dyDescent="0.2">
      <c r="A45" s="594" t="s">
        <v>181</v>
      </c>
      <c r="B45" s="519" t="s">
        <v>289</v>
      </c>
      <c r="C45" s="520"/>
      <c r="D45" s="595"/>
    </row>
    <row r="46" spans="1:4" x14ac:dyDescent="0.2">
      <c r="A46" s="594" t="s">
        <v>280</v>
      </c>
      <c r="B46" s="519" t="s">
        <v>290</v>
      </c>
      <c r="C46" s="623"/>
      <c r="D46" s="595"/>
    </row>
    <row r="47" spans="1:4" x14ac:dyDescent="0.2">
      <c r="A47" s="596" t="s">
        <v>281</v>
      </c>
      <c r="B47" s="526" t="s">
        <v>445</v>
      </c>
      <c r="C47" s="624"/>
      <c r="D47" s="595"/>
    </row>
    <row r="48" spans="1:4" ht="13.5" thickBot="1" x14ac:dyDescent="0.25">
      <c r="A48" s="596" t="s">
        <v>444</v>
      </c>
      <c r="B48" s="526" t="s">
        <v>291</v>
      </c>
      <c r="C48" s="624"/>
      <c r="D48" s="595"/>
    </row>
    <row r="49" spans="1:4" ht="13.5" thickBot="1" x14ac:dyDescent="0.25">
      <c r="A49" s="506" t="s">
        <v>23</v>
      </c>
      <c r="B49" s="513" t="s">
        <v>292</v>
      </c>
      <c r="C49" s="514">
        <f>SUM(C50:C54)</f>
        <v>0</v>
      </c>
      <c r="D49" s="595"/>
    </row>
    <row r="50" spans="1:4" x14ac:dyDescent="0.2">
      <c r="A50" s="593" t="s">
        <v>95</v>
      </c>
      <c r="B50" s="516" t="s">
        <v>296</v>
      </c>
      <c r="C50" s="625"/>
      <c r="D50" s="595"/>
    </row>
    <row r="51" spans="1:4" x14ac:dyDescent="0.2">
      <c r="A51" s="594" t="s">
        <v>96</v>
      </c>
      <c r="B51" s="519" t="s">
        <v>297</v>
      </c>
      <c r="C51" s="623"/>
      <c r="D51" s="595"/>
    </row>
    <row r="52" spans="1:4" x14ac:dyDescent="0.2">
      <c r="A52" s="594" t="s">
        <v>293</v>
      </c>
      <c r="B52" s="519" t="s">
        <v>298</v>
      </c>
      <c r="C52" s="623"/>
      <c r="D52" s="595"/>
    </row>
    <row r="53" spans="1:4" x14ac:dyDescent="0.2">
      <c r="A53" s="594" t="s">
        <v>294</v>
      </c>
      <c r="B53" s="519" t="s">
        <v>299</v>
      </c>
      <c r="C53" s="623"/>
      <c r="D53" s="595"/>
    </row>
    <row r="54" spans="1:4" ht="13.5" thickBot="1" x14ac:dyDescent="0.25">
      <c r="A54" s="596" t="s">
        <v>295</v>
      </c>
      <c r="B54" s="526" t="s">
        <v>300</v>
      </c>
      <c r="C54" s="624"/>
      <c r="D54" s="595"/>
    </row>
    <row r="55" spans="1:4" ht="13.5" thickBot="1" x14ac:dyDescent="0.25">
      <c r="A55" s="506" t="s">
        <v>182</v>
      </c>
      <c r="B55" s="513" t="s">
        <v>301</v>
      </c>
      <c r="C55" s="514">
        <f>SUM(C56:C58)</f>
        <v>4691364</v>
      </c>
      <c r="D55" s="595"/>
    </row>
    <row r="56" spans="1:4" ht="25.5" x14ac:dyDescent="0.2">
      <c r="A56" s="593" t="s">
        <v>97</v>
      </c>
      <c r="B56" s="516" t="s">
        <v>302</v>
      </c>
      <c r="C56" s="517"/>
      <c r="D56" s="595"/>
    </row>
    <row r="57" spans="1:4" ht="25.5" x14ac:dyDescent="0.2">
      <c r="A57" s="594" t="s">
        <v>98</v>
      </c>
      <c r="B57" s="519" t="s">
        <v>436</v>
      </c>
      <c r="C57" s="520"/>
      <c r="D57" s="595"/>
    </row>
    <row r="58" spans="1:4" x14ac:dyDescent="0.2">
      <c r="A58" s="594" t="s">
        <v>305</v>
      </c>
      <c r="B58" s="519" t="s">
        <v>303</v>
      </c>
      <c r="C58" s="520">
        <v>4691364</v>
      </c>
      <c r="D58" s="595"/>
    </row>
    <row r="59" spans="1:4" ht="13.5" thickBot="1" x14ac:dyDescent="0.25">
      <c r="A59" s="596" t="s">
        <v>306</v>
      </c>
      <c r="B59" s="526" t="s">
        <v>304</v>
      </c>
      <c r="C59" s="525"/>
      <c r="D59" s="595"/>
    </row>
    <row r="60" spans="1:4" ht="13.5" thickBot="1" x14ac:dyDescent="0.25">
      <c r="A60" s="506" t="s">
        <v>25</v>
      </c>
      <c r="B60" s="524" t="s">
        <v>307</v>
      </c>
      <c r="C60" s="514">
        <f>SUM(C61:C63)</f>
        <v>0</v>
      </c>
      <c r="D60" s="595"/>
    </row>
    <row r="61" spans="1:4" x14ac:dyDescent="0.2">
      <c r="A61" s="593" t="s">
        <v>183</v>
      </c>
      <c r="B61" s="516" t="s">
        <v>309</v>
      </c>
      <c r="C61" s="623"/>
      <c r="D61" s="595"/>
    </row>
    <row r="62" spans="1:4" ht="25.5" x14ac:dyDescent="0.2">
      <c r="A62" s="594" t="s">
        <v>184</v>
      </c>
      <c r="B62" s="519" t="s">
        <v>437</v>
      </c>
      <c r="C62" s="623"/>
      <c r="D62" s="595"/>
    </row>
    <row r="63" spans="1:4" x14ac:dyDescent="0.2">
      <c r="A63" s="594" t="s">
        <v>229</v>
      </c>
      <c r="B63" s="519" t="s">
        <v>310</v>
      </c>
      <c r="C63" s="623"/>
      <c r="D63" s="595"/>
    </row>
    <row r="64" spans="1:4" ht="13.5" thickBot="1" x14ac:dyDescent="0.25">
      <c r="A64" s="596" t="s">
        <v>308</v>
      </c>
      <c r="B64" s="526" t="s">
        <v>311</v>
      </c>
      <c r="C64" s="623"/>
      <c r="D64" s="595"/>
    </row>
    <row r="65" spans="1:4" ht="13.5" thickBot="1" x14ac:dyDescent="0.25">
      <c r="A65" s="506" t="s">
        <v>26</v>
      </c>
      <c r="B65" s="513" t="s">
        <v>312</v>
      </c>
      <c r="C65" s="527">
        <f>+C8+C15+C22+C29+C37+C49+C55+C60</f>
        <v>4691364</v>
      </c>
      <c r="D65" s="595"/>
    </row>
    <row r="66" spans="1:4" ht="13.5" thickBot="1" x14ac:dyDescent="0.25">
      <c r="A66" s="597" t="s">
        <v>403</v>
      </c>
      <c r="B66" s="524" t="s">
        <v>314</v>
      </c>
      <c r="C66" s="514">
        <f>SUM(C67:C69)</f>
        <v>0</v>
      </c>
      <c r="D66" s="595"/>
    </row>
    <row r="67" spans="1:4" x14ac:dyDescent="0.2">
      <c r="A67" s="593" t="s">
        <v>345</v>
      </c>
      <c r="B67" s="516" t="s">
        <v>315</v>
      </c>
      <c r="C67" s="623"/>
      <c r="D67" s="595"/>
    </row>
    <row r="68" spans="1:4" x14ac:dyDescent="0.2">
      <c r="A68" s="594" t="s">
        <v>354</v>
      </c>
      <c r="B68" s="519" t="s">
        <v>316</v>
      </c>
      <c r="C68" s="623"/>
      <c r="D68" s="595"/>
    </row>
    <row r="69" spans="1:4" ht="13.5" thickBot="1" x14ac:dyDescent="0.25">
      <c r="A69" s="596" t="s">
        <v>355</v>
      </c>
      <c r="B69" s="598" t="s">
        <v>317</v>
      </c>
      <c r="C69" s="623"/>
      <c r="D69" s="595"/>
    </row>
    <row r="70" spans="1:4" ht="13.5" thickBot="1" x14ac:dyDescent="0.25">
      <c r="A70" s="597" t="s">
        <v>318</v>
      </c>
      <c r="B70" s="524" t="s">
        <v>319</v>
      </c>
      <c r="C70" s="514">
        <f>SUM(C71:C74)</f>
        <v>0</v>
      </c>
      <c r="D70" s="595"/>
    </row>
    <row r="71" spans="1:4" x14ac:dyDescent="0.2">
      <c r="A71" s="593" t="s">
        <v>151</v>
      </c>
      <c r="B71" s="516" t="s">
        <v>320</v>
      </c>
      <c r="C71" s="623"/>
      <c r="D71" s="595"/>
    </row>
    <row r="72" spans="1:4" x14ac:dyDescent="0.2">
      <c r="A72" s="594" t="s">
        <v>152</v>
      </c>
      <c r="B72" s="519" t="s">
        <v>321</v>
      </c>
      <c r="C72" s="623"/>
      <c r="D72" s="595"/>
    </row>
    <row r="73" spans="1:4" x14ac:dyDescent="0.2">
      <c r="A73" s="594" t="s">
        <v>346</v>
      </c>
      <c r="B73" s="519" t="s">
        <v>322</v>
      </c>
      <c r="C73" s="623"/>
      <c r="D73" s="595"/>
    </row>
    <row r="74" spans="1:4" ht="13.5" thickBot="1" x14ac:dyDescent="0.25">
      <c r="A74" s="596" t="s">
        <v>347</v>
      </c>
      <c r="B74" s="526" t="s">
        <v>323</v>
      </c>
      <c r="C74" s="623"/>
      <c r="D74" s="595"/>
    </row>
    <row r="75" spans="1:4" ht="13.5" thickBot="1" x14ac:dyDescent="0.25">
      <c r="A75" s="597" t="s">
        <v>324</v>
      </c>
      <c r="B75" s="524" t="s">
        <v>325</v>
      </c>
      <c r="C75" s="514">
        <f>SUM(C76:C77)</f>
        <v>92921</v>
      </c>
      <c r="D75" s="595"/>
    </row>
    <row r="76" spans="1:4" x14ac:dyDescent="0.2">
      <c r="A76" s="593" t="s">
        <v>348</v>
      </c>
      <c r="B76" s="516" t="s">
        <v>326</v>
      </c>
      <c r="C76" s="623">
        <v>92921</v>
      </c>
      <c r="D76" s="595"/>
    </row>
    <row r="77" spans="1:4" ht="13.5" thickBot="1" x14ac:dyDescent="0.25">
      <c r="A77" s="596" t="s">
        <v>349</v>
      </c>
      <c r="B77" s="526" t="s">
        <v>327</v>
      </c>
      <c r="C77" s="623"/>
      <c r="D77" s="595"/>
    </row>
    <row r="78" spans="1:4" ht="13.5" thickBot="1" x14ac:dyDescent="0.25">
      <c r="A78" s="597" t="s">
        <v>328</v>
      </c>
      <c r="B78" s="524" t="s">
        <v>329</v>
      </c>
      <c r="C78" s="514">
        <f>SUM(C79:C82)</f>
        <v>49869115</v>
      </c>
      <c r="D78" s="99"/>
    </row>
    <row r="79" spans="1:4" x14ac:dyDescent="0.2">
      <c r="A79" s="593" t="s">
        <v>350</v>
      </c>
      <c r="B79" s="516" t="s">
        <v>330</v>
      </c>
      <c r="C79" s="623"/>
      <c r="D79" s="595"/>
    </row>
    <row r="80" spans="1:4" x14ac:dyDescent="0.2">
      <c r="A80" s="594" t="s">
        <v>351</v>
      </c>
      <c r="B80" s="519" t="s">
        <v>331</v>
      </c>
      <c r="C80" s="623"/>
      <c r="D80" s="595"/>
    </row>
    <row r="81" spans="1:4" x14ac:dyDescent="0.2">
      <c r="A81" s="596" t="s">
        <v>352</v>
      </c>
      <c r="B81" s="526" t="s">
        <v>554</v>
      </c>
      <c r="C81" s="623">
        <v>49869115</v>
      </c>
      <c r="D81" s="595"/>
    </row>
    <row r="82" spans="1:4" ht="13.5" thickBot="1" x14ac:dyDescent="0.25">
      <c r="A82" s="596" t="s">
        <v>567</v>
      </c>
      <c r="B82" s="526" t="s">
        <v>332</v>
      </c>
      <c r="C82" s="623"/>
      <c r="D82" s="595"/>
    </row>
    <row r="83" spans="1:4" ht="13.5" thickBot="1" x14ac:dyDescent="0.25">
      <c r="A83" s="597" t="s">
        <v>333</v>
      </c>
      <c r="B83" s="524" t="s">
        <v>353</v>
      </c>
      <c r="C83" s="514">
        <f>SUM(C84:C87)</f>
        <v>0</v>
      </c>
      <c r="D83" s="595"/>
    </row>
    <row r="84" spans="1:4" x14ac:dyDescent="0.2">
      <c r="A84" s="599" t="s">
        <v>334</v>
      </c>
      <c r="B84" s="516" t="s">
        <v>335</v>
      </c>
      <c r="C84" s="623"/>
      <c r="D84" s="595"/>
    </row>
    <row r="85" spans="1:4" x14ac:dyDescent="0.2">
      <c r="A85" s="600" t="s">
        <v>336</v>
      </c>
      <c r="B85" s="519" t="s">
        <v>337</v>
      </c>
      <c r="C85" s="623"/>
      <c r="D85" s="595"/>
    </row>
    <row r="86" spans="1:4" x14ac:dyDescent="0.2">
      <c r="A86" s="600" t="s">
        <v>338</v>
      </c>
      <c r="B86" s="519" t="s">
        <v>339</v>
      </c>
      <c r="C86" s="623"/>
      <c r="D86" s="595"/>
    </row>
    <row r="87" spans="1:4" ht="13.5" thickBot="1" x14ac:dyDescent="0.25">
      <c r="A87" s="601" t="s">
        <v>340</v>
      </c>
      <c r="B87" s="526" t="s">
        <v>341</v>
      </c>
      <c r="C87" s="623"/>
      <c r="D87" s="99"/>
    </row>
    <row r="88" spans="1:4" ht="13.5" thickBot="1" x14ac:dyDescent="0.25">
      <c r="A88" s="597" t="s">
        <v>342</v>
      </c>
      <c r="B88" s="524" t="s">
        <v>487</v>
      </c>
      <c r="C88" s="539"/>
      <c r="D88" s="99"/>
    </row>
    <row r="89" spans="1:4" ht="13.5" thickBot="1" x14ac:dyDescent="0.25">
      <c r="A89" s="597" t="s">
        <v>521</v>
      </c>
      <c r="B89" s="524" t="s">
        <v>343</v>
      </c>
      <c r="C89" s="539"/>
      <c r="D89" s="99"/>
    </row>
    <row r="90" spans="1:4" ht="13.5" thickBot="1" x14ac:dyDescent="0.25">
      <c r="A90" s="597" t="s">
        <v>564</v>
      </c>
      <c r="B90" s="540" t="s">
        <v>490</v>
      </c>
      <c r="C90" s="527">
        <f>+C66+C70+C75+C78+C83+C89+C88</f>
        <v>49962036</v>
      </c>
      <c r="D90" s="99"/>
    </row>
    <row r="91" spans="1:4" ht="13.5" thickBot="1" x14ac:dyDescent="0.25">
      <c r="A91" s="602" t="s">
        <v>523</v>
      </c>
      <c r="B91" s="542" t="s">
        <v>524</v>
      </c>
      <c r="C91" s="527">
        <f>+C65+C90</f>
        <v>54653400</v>
      </c>
      <c r="D91" s="99"/>
    </row>
    <row r="92" spans="1:4" ht="13.5" thickBot="1" x14ac:dyDescent="0.25">
      <c r="A92" s="603"/>
      <c r="B92" s="604"/>
      <c r="C92" s="605"/>
      <c r="D92" s="595"/>
    </row>
    <row r="93" spans="1:4" ht="13.5" thickBot="1" x14ac:dyDescent="0.25">
      <c r="A93" s="606"/>
      <c r="B93" s="607" t="s">
        <v>58</v>
      </c>
      <c r="C93" s="608"/>
      <c r="D93" s="76"/>
    </row>
    <row r="94" spans="1:4" ht="13.5" thickBot="1" x14ac:dyDescent="0.25">
      <c r="A94" s="509" t="s">
        <v>18</v>
      </c>
      <c r="B94" s="547" t="s">
        <v>612</v>
      </c>
      <c r="C94" s="548">
        <f>+C95+C96+C97+C98+C99+C112</f>
        <v>54653400</v>
      </c>
      <c r="D94" s="99"/>
    </row>
    <row r="95" spans="1:4" x14ac:dyDescent="0.2">
      <c r="A95" s="609" t="s">
        <v>99</v>
      </c>
      <c r="B95" s="550" t="s">
        <v>49</v>
      </c>
      <c r="C95" s="551">
        <v>40640872</v>
      </c>
      <c r="D95" s="375"/>
    </row>
    <row r="96" spans="1:4" x14ac:dyDescent="0.2">
      <c r="A96" s="594" t="s">
        <v>100</v>
      </c>
      <c r="B96" s="552" t="s">
        <v>185</v>
      </c>
      <c r="C96" s="520">
        <v>6675108</v>
      </c>
      <c r="D96" s="375"/>
    </row>
    <row r="97" spans="1:4" x14ac:dyDescent="0.2">
      <c r="A97" s="594" t="s">
        <v>101</v>
      </c>
      <c r="B97" s="552" t="s">
        <v>141</v>
      </c>
      <c r="C97" s="525">
        <v>7337420</v>
      </c>
      <c r="D97" s="375"/>
    </row>
    <row r="98" spans="1:4" x14ac:dyDescent="0.2">
      <c r="A98" s="594" t="s">
        <v>102</v>
      </c>
      <c r="B98" s="553" t="s">
        <v>186</v>
      </c>
      <c r="C98" s="525"/>
      <c r="D98" s="375"/>
    </row>
    <row r="99" spans="1:4" x14ac:dyDescent="0.2">
      <c r="A99" s="594" t="s">
        <v>113</v>
      </c>
      <c r="B99" s="554" t="s">
        <v>187</v>
      </c>
      <c r="C99" s="525"/>
      <c r="D99" s="375"/>
    </row>
    <row r="100" spans="1:4" x14ac:dyDescent="0.2">
      <c r="A100" s="594" t="s">
        <v>103</v>
      </c>
      <c r="B100" s="552" t="s">
        <v>525</v>
      </c>
      <c r="C100" s="525"/>
      <c r="D100" s="375"/>
    </row>
    <row r="101" spans="1:4" x14ac:dyDescent="0.2">
      <c r="A101" s="594" t="s">
        <v>104</v>
      </c>
      <c r="B101" s="556" t="s">
        <v>453</v>
      </c>
      <c r="C101" s="525"/>
      <c r="D101" s="375"/>
    </row>
    <row r="102" spans="1:4" x14ac:dyDescent="0.2">
      <c r="A102" s="594" t="s">
        <v>114</v>
      </c>
      <c r="B102" s="556" t="s">
        <v>452</v>
      </c>
      <c r="C102" s="525"/>
      <c r="D102" s="375"/>
    </row>
    <row r="103" spans="1:4" x14ac:dyDescent="0.2">
      <c r="A103" s="594" t="s">
        <v>115</v>
      </c>
      <c r="B103" s="556" t="s">
        <v>359</v>
      </c>
      <c r="C103" s="525"/>
      <c r="D103" s="375"/>
    </row>
    <row r="104" spans="1:4" ht="25.5" x14ac:dyDescent="0.2">
      <c r="A104" s="594" t="s">
        <v>116</v>
      </c>
      <c r="B104" s="557" t="s">
        <v>360</v>
      </c>
      <c r="C104" s="525"/>
      <c r="D104" s="375"/>
    </row>
    <row r="105" spans="1:4" x14ac:dyDescent="0.2">
      <c r="A105" s="594" t="s">
        <v>117</v>
      </c>
      <c r="B105" s="682" t="s">
        <v>361</v>
      </c>
      <c r="C105" s="525"/>
      <c r="D105" s="375"/>
    </row>
    <row r="106" spans="1:4" x14ac:dyDescent="0.2">
      <c r="A106" s="594" t="s">
        <v>119</v>
      </c>
      <c r="B106" s="556" t="s">
        <v>362</v>
      </c>
      <c r="C106" s="525"/>
      <c r="D106" s="375"/>
    </row>
    <row r="107" spans="1:4" x14ac:dyDescent="0.2">
      <c r="A107" s="594" t="s">
        <v>188</v>
      </c>
      <c r="B107" s="556" t="s">
        <v>363</v>
      </c>
      <c r="C107" s="525"/>
      <c r="D107" s="375"/>
    </row>
    <row r="108" spans="1:4" ht="25.5" x14ac:dyDescent="0.2">
      <c r="A108" s="594" t="s">
        <v>357</v>
      </c>
      <c r="B108" s="557" t="s">
        <v>364</v>
      </c>
      <c r="C108" s="525"/>
      <c r="D108" s="375"/>
    </row>
    <row r="109" spans="1:4" x14ac:dyDescent="0.2">
      <c r="A109" s="610" t="s">
        <v>358</v>
      </c>
      <c r="B109" s="555" t="s">
        <v>365</v>
      </c>
      <c r="C109" s="525"/>
      <c r="D109" s="375"/>
    </row>
    <row r="110" spans="1:4" x14ac:dyDescent="0.2">
      <c r="A110" s="594" t="s">
        <v>450</v>
      </c>
      <c r="B110" s="555" t="s">
        <v>366</v>
      </c>
      <c r="C110" s="525"/>
      <c r="D110" s="375"/>
    </row>
    <row r="111" spans="1:4" x14ac:dyDescent="0.2">
      <c r="A111" s="594" t="s">
        <v>451</v>
      </c>
      <c r="B111" s="557" t="s">
        <v>367</v>
      </c>
      <c r="C111" s="525"/>
      <c r="D111" s="375"/>
    </row>
    <row r="112" spans="1:4" x14ac:dyDescent="0.2">
      <c r="A112" s="594" t="s">
        <v>455</v>
      </c>
      <c r="B112" s="553" t="s">
        <v>50</v>
      </c>
      <c r="C112" s="520"/>
      <c r="D112" s="375"/>
    </row>
    <row r="113" spans="1:4" x14ac:dyDescent="0.2">
      <c r="A113" s="596" t="s">
        <v>456</v>
      </c>
      <c r="B113" s="552" t="s">
        <v>526</v>
      </c>
      <c r="C113" s="525"/>
      <c r="D113" s="375"/>
    </row>
    <row r="114" spans="1:4" ht="13.5" thickBot="1" x14ac:dyDescent="0.25">
      <c r="A114" s="611" t="s">
        <v>457</v>
      </c>
      <c r="B114" s="612" t="s">
        <v>527</v>
      </c>
      <c r="C114" s="561"/>
      <c r="D114" s="375"/>
    </row>
    <row r="115" spans="1:4" ht="13.5" thickBot="1" x14ac:dyDescent="0.25">
      <c r="A115" s="506" t="s">
        <v>19</v>
      </c>
      <c r="B115" s="580" t="s">
        <v>606</v>
      </c>
      <c r="C115" s="514">
        <f>+C116+C118+C120</f>
        <v>0</v>
      </c>
      <c r="D115" s="375"/>
    </row>
    <row r="116" spans="1:4" x14ac:dyDescent="0.2">
      <c r="A116" s="593" t="s">
        <v>105</v>
      </c>
      <c r="B116" s="552" t="s">
        <v>227</v>
      </c>
      <c r="C116" s="517"/>
      <c r="D116" s="375"/>
    </row>
    <row r="117" spans="1:4" x14ac:dyDescent="0.2">
      <c r="A117" s="593" t="s">
        <v>106</v>
      </c>
      <c r="B117" s="565" t="s">
        <v>372</v>
      </c>
      <c r="C117" s="517"/>
      <c r="D117" s="375"/>
    </row>
    <row r="118" spans="1:4" x14ac:dyDescent="0.2">
      <c r="A118" s="593" t="s">
        <v>107</v>
      </c>
      <c r="B118" s="565" t="s">
        <v>189</v>
      </c>
      <c r="C118" s="520"/>
      <c r="D118" s="375"/>
    </row>
    <row r="119" spans="1:4" x14ac:dyDescent="0.2">
      <c r="A119" s="593" t="s">
        <v>108</v>
      </c>
      <c r="B119" s="565" t="s">
        <v>373</v>
      </c>
      <c r="C119" s="566"/>
      <c r="D119" s="375"/>
    </row>
    <row r="120" spans="1:4" x14ac:dyDescent="0.2">
      <c r="A120" s="593" t="s">
        <v>109</v>
      </c>
      <c r="B120" s="523" t="s">
        <v>230</v>
      </c>
      <c r="C120" s="566"/>
      <c r="D120" s="375"/>
    </row>
    <row r="121" spans="1:4" x14ac:dyDescent="0.2">
      <c r="A121" s="593" t="s">
        <v>118</v>
      </c>
      <c r="B121" s="521" t="s">
        <v>438</v>
      </c>
      <c r="C121" s="566"/>
      <c r="D121" s="375"/>
    </row>
    <row r="122" spans="1:4" ht="25.5" x14ac:dyDescent="0.2">
      <c r="A122" s="593" t="s">
        <v>120</v>
      </c>
      <c r="B122" s="567" t="s">
        <v>378</v>
      </c>
      <c r="C122" s="566"/>
      <c r="D122" s="375"/>
    </row>
    <row r="123" spans="1:4" ht="25.5" x14ac:dyDescent="0.2">
      <c r="A123" s="593" t="s">
        <v>190</v>
      </c>
      <c r="B123" s="557" t="s">
        <v>361</v>
      </c>
      <c r="C123" s="566"/>
      <c r="D123" s="375"/>
    </row>
    <row r="124" spans="1:4" x14ac:dyDescent="0.2">
      <c r="A124" s="593" t="s">
        <v>191</v>
      </c>
      <c r="B124" s="557" t="s">
        <v>377</v>
      </c>
      <c r="C124" s="566"/>
      <c r="D124" s="375"/>
    </row>
    <row r="125" spans="1:4" x14ac:dyDescent="0.2">
      <c r="A125" s="593" t="s">
        <v>192</v>
      </c>
      <c r="B125" s="557" t="s">
        <v>376</v>
      </c>
      <c r="C125" s="566"/>
      <c r="D125" s="375"/>
    </row>
    <row r="126" spans="1:4" ht="25.5" x14ac:dyDescent="0.2">
      <c r="A126" s="593" t="s">
        <v>369</v>
      </c>
      <c r="B126" s="557" t="s">
        <v>364</v>
      </c>
      <c r="C126" s="566"/>
      <c r="D126" s="375"/>
    </row>
    <row r="127" spans="1:4" x14ac:dyDescent="0.2">
      <c r="A127" s="593" t="s">
        <v>370</v>
      </c>
      <c r="B127" s="557" t="s">
        <v>375</v>
      </c>
      <c r="C127" s="566"/>
      <c r="D127" s="375"/>
    </row>
    <row r="128" spans="1:4" ht="13.5" thickBot="1" x14ac:dyDescent="0.25">
      <c r="A128" s="610" t="s">
        <v>371</v>
      </c>
      <c r="B128" s="557" t="s">
        <v>374</v>
      </c>
      <c r="C128" s="568"/>
      <c r="D128" s="375"/>
    </row>
    <row r="129" spans="1:4" ht="13.5" thickBot="1" x14ac:dyDescent="0.25">
      <c r="A129" s="506" t="s">
        <v>20</v>
      </c>
      <c r="B129" s="569" t="s">
        <v>460</v>
      </c>
      <c r="C129" s="514">
        <f>+C94+C115</f>
        <v>54653400</v>
      </c>
      <c r="D129" s="375"/>
    </row>
    <row r="130" spans="1:4" ht="13.5" thickBot="1" x14ac:dyDescent="0.25">
      <c r="A130" s="506" t="s">
        <v>21</v>
      </c>
      <c r="B130" s="569" t="s">
        <v>461</v>
      </c>
      <c r="C130" s="514">
        <f>+C131+C132+C133</f>
        <v>0</v>
      </c>
      <c r="D130" s="375"/>
    </row>
    <row r="131" spans="1:4" x14ac:dyDescent="0.2">
      <c r="A131" s="593" t="s">
        <v>269</v>
      </c>
      <c r="B131" s="570" t="s">
        <v>531</v>
      </c>
      <c r="C131" s="566"/>
      <c r="D131" s="99"/>
    </row>
    <row r="132" spans="1:4" x14ac:dyDescent="0.2">
      <c r="A132" s="593" t="s">
        <v>272</v>
      </c>
      <c r="B132" s="570" t="s">
        <v>469</v>
      </c>
      <c r="C132" s="566"/>
      <c r="D132" s="375"/>
    </row>
    <row r="133" spans="1:4" ht="13.5" thickBot="1" x14ac:dyDescent="0.25">
      <c r="A133" s="610" t="s">
        <v>273</v>
      </c>
      <c r="B133" s="571" t="s">
        <v>530</v>
      </c>
      <c r="C133" s="566"/>
      <c r="D133" s="375"/>
    </row>
    <row r="134" spans="1:4" ht="13.5" thickBot="1" x14ac:dyDescent="0.25">
      <c r="A134" s="506" t="s">
        <v>22</v>
      </c>
      <c r="B134" s="569" t="s">
        <v>462</v>
      </c>
      <c r="C134" s="514">
        <f>+C135+C136+C137+C138+C139+C140</f>
        <v>0</v>
      </c>
      <c r="D134" s="375"/>
    </row>
    <row r="135" spans="1:4" x14ac:dyDescent="0.2">
      <c r="A135" s="593" t="s">
        <v>92</v>
      </c>
      <c r="B135" s="570" t="s">
        <v>471</v>
      </c>
      <c r="C135" s="566"/>
      <c r="D135" s="375"/>
    </row>
    <row r="136" spans="1:4" x14ac:dyDescent="0.2">
      <c r="A136" s="593" t="s">
        <v>93</v>
      </c>
      <c r="B136" s="570" t="s">
        <v>463</v>
      </c>
      <c r="C136" s="566"/>
      <c r="D136" s="375"/>
    </row>
    <row r="137" spans="1:4" x14ac:dyDescent="0.2">
      <c r="A137" s="593" t="s">
        <v>94</v>
      </c>
      <c r="B137" s="570" t="s">
        <v>464</v>
      </c>
      <c r="C137" s="566"/>
      <c r="D137" s="375"/>
    </row>
    <row r="138" spans="1:4" x14ac:dyDescent="0.2">
      <c r="A138" s="593" t="s">
        <v>177</v>
      </c>
      <c r="B138" s="570" t="s">
        <v>529</v>
      </c>
      <c r="C138" s="566"/>
      <c r="D138" s="375"/>
    </row>
    <row r="139" spans="1:4" x14ac:dyDescent="0.2">
      <c r="A139" s="593" t="s">
        <v>178</v>
      </c>
      <c r="B139" s="570" t="s">
        <v>466</v>
      </c>
      <c r="C139" s="566"/>
      <c r="D139" s="375"/>
    </row>
    <row r="140" spans="1:4" ht="13.5" thickBot="1" x14ac:dyDescent="0.25">
      <c r="A140" s="610" t="s">
        <v>179</v>
      </c>
      <c r="B140" s="571" t="s">
        <v>467</v>
      </c>
      <c r="C140" s="566"/>
      <c r="D140" s="99"/>
    </row>
    <row r="141" spans="1:4" ht="13.5" thickBot="1" x14ac:dyDescent="0.25">
      <c r="A141" s="506" t="s">
        <v>23</v>
      </c>
      <c r="B141" s="569" t="s">
        <v>555</v>
      </c>
      <c r="C141" s="527">
        <f>+C142+C143+C145+C146+C144</f>
        <v>0</v>
      </c>
      <c r="D141" s="375"/>
    </row>
    <row r="142" spans="1:4" x14ac:dyDescent="0.2">
      <c r="A142" s="593" t="s">
        <v>95</v>
      </c>
      <c r="B142" s="570" t="s">
        <v>379</v>
      </c>
      <c r="C142" s="566"/>
      <c r="D142" s="375"/>
    </row>
    <row r="143" spans="1:4" x14ac:dyDescent="0.2">
      <c r="A143" s="593" t="s">
        <v>96</v>
      </c>
      <c r="B143" s="570" t="s">
        <v>380</v>
      </c>
      <c r="C143" s="566"/>
      <c r="D143" s="375"/>
    </row>
    <row r="144" spans="1:4" x14ac:dyDescent="0.2">
      <c r="A144" s="593" t="s">
        <v>293</v>
      </c>
      <c r="B144" s="570" t="s">
        <v>554</v>
      </c>
      <c r="C144" s="566"/>
      <c r="D144" s="375"/>
    </row>
    <row r="145" spans="1:4" x14ac:dyDescent="0.2">
      <c r="A145" s="593" t="s">
        <v>294</v>
      </c>
      <c r="B145" s="570" t="s">
        <v>476</v>
      </c>
      <c r="C145" s="566"/>
      <c r="D145" s="99"/>
    </row>
    <row r="146" spans="1:4" ht="13.5" thickBot="1" x14ac:dyDescent="0.25">
      <c r="A146" s="610" t="s">
        <v>295</v>
      </c>
      <c r="B146" s="571" t="s">
        <v>399</v>
      </c>
      <c r="C146" s="566"/>
      <c r="D146" s="99"/>
    </row>
    <row r="147" spans="1:4" ht="13.5" thickBot="1" x14ac:dyDescent="0.25">
      <c r="A147" s="506" t="s">
        <v>24</v>
      </c>
      <c r="B147" s="569" t="s">
        <v>477</v>
      </c>
      <c r="C147" s="572">
        <f>+C148+C149+C150+C151+C152</f>
        <v>0</v>
      </c>
      <c r="D147" s="99"/>
    </row>
    <row r="148" spans="1:4" x14ac:dyDescent="0.2">
      <c r="A148" s="593" t="s">
        <v>97</v>
      </c>
      <c r="B148" s="570" t="s">
        <v>472</v>
      </c>
      <c r="C148" s="566"/>
      <c r="D148" s="99"/>
    </row>
    <row r="149" spans="1:4" x14ac:dyDescent="0.2">
      <c r="A149" s="593" t="s">
        <v>98</v>
      </c>
      <c r="B149" s="570" t="s">
        <v>479</v>
      </c>
      <c r="C149" s="566"/>
      <c r="D149" s="99"/>
    </row>
    <row r="150" spans="1:4" x14ac:dyDescent="0.2">
      <c r="A150" s="593" t="s">
        <v>305</v>
      </c>
      <c r="B150" s="570" t="s">
        <v>474</v>
      </c>
      <c r="C150" s="566"/>
      <c r="D150" s="99"/>
    </row>
    <row r="151" spans="1:4" ht="25.5" x14ac:dyDescent="0.2">
      <c r="A151" s="593" t="s">
        <v>306</v>
      </c>
      <c r="B151" s="570" t="s">
        <v>532</v>
      </c>
      <c r="C151" s="566"/>
      <c r="D151" s="99"/>
    </row>
    <row r="152" spans="1:4" ht="13.5" thickBot="1" x14ac:dyDescent="0.25">
      <c r="A152" s="610" t="s">
        <v>478</v>
      </c>
      <c r="B152" s="571" t="s">
        <v>481</v>
      </c>
      <c r="C152" s="568"/>
      <c r="D152" s="375"/>
    </row>
    <row r="153" spans="1:4" ht="13.5" thickBot="1" x14ac:dyDescent="0.25">
      <c r="A153" s="614" t="s">
        <v>25</v>
      </c>
      <c r="B153" s="569" t="s">
        <v>482</v>
      </c>
      <c r="C153" s="572"/>
      <c r="D153" s="375"/>
    </row>
    <row r="154" spans="1:4" ht="13.5" thickBot="1" x14ac:dyDescent="0.25">
      <c r="A154" s="614" t="s">
        <v>26</v>
      </c>
      <c r="B154" s="569" t="s">
        <v>483</v>
      </c>
      <c r="C154" s="572"/>
      <c r="D154" s="375"/>
    </row>
    <row r="155" spans="1:4" ht="13.5" thickBot="1" x14ac:dyDescent="0.25">
      <c r="A155" s="33" t="s">
        <v>27</v>
      </c>
      <c r="B155" s="130" t="s">
        <v>485</v>
      </c>
      <c r="C155" s="402">
        <f>+C130+C134+C141+C147+C153+C154</f>
        <v>0</v>
      </c>
      <c r="D155" s="3"/>
    </row>
    <row r="156" spans="1:4" ht="13.5" thickBot="1" x14ac:dyDescent="0.25">
      <c r="A156" s="421" t="s">
        <v>28</v>
      </c>
      <c r="B156" s="366" t="s">
        <v>484</v>
      </c>
      <c r="C156" s="402">
        <f>+C129+C155</f>
        <v>54653400</v>
      </c>
      <c r="D156" s="3"/>
    </row>
    <row r="157" spans="1:4" ht="13.5" thickBot="1" x14ac:dyDescent="0.25">
      <c r="A157" s="371"/>
      <c r="B157" s="372"/>
      <c r="C157" s="355"/>
      <c r="D157" s="3"/>
    </row>
    <row r="158" spans="1:4" ht="13.5" thickBot="1" x14ac:dyDescent="0.25">
      <c r="A158" s="246" t="s">
        <v>533</v>
      </c>
      <c r="B158" s="247"/>
      <c r="C158" s="127">
        <v>10</v>
      </c>
      <c r="D158" s="3"/>
    </row>
    <row r="159" spans="1:4" ht="13.5" thickBot="1" x14ac:dyDescent="0.25">
      <c r="A159" s="246" t="s">
        <v>208</v>
      </c>
      <c r="B159" s="247"/>
      <c r="C159" s="127">
        <v>0</v>
      </c>
      <c r="D159" s="3"/>
    </row>
    <row r="160" spans="1:4" x14ac:dyDescent="0.2">
      <c r="A160" s="374"/>
      <c r="B160" s="375"/>
      <c r="C160" s="355"/>
      <c r="D160" s="3"/>
    </row>
    <row r="161" spans="1:4" x14ac:dyDescent="0.2">
      <c r="A161" s="374"/>
      <c r="B161" s="375"/>
      <c r="C161" s="355"/>
      <c r="D161" s="3"/>
    </row>
    <row r="162" spans="1:4" x14ac:dyDescent="0.2">
      <c r="A162" s="374"/>
      <c r="B162" s="375"/>
      <c r="C162" s="355"/>
      <c r="D162" s="3"/>
    </row>
    <row r="163" spans="1:4" x14ac:dyDescent="0.2">
      <c r="A163" s="374"/>
      <c r="B163" s="375"/>
      <c r="C163" s="355"/>
      <c r="D163" s="3"/>
    </row>
    <row r="164" spans="1:4" x14ac:dyDescent="0.2">
      <c r="A164" s="374"/>
      <c r="B164" s="375"/>
      <c r="C164" s="355"/>
      <c r="D164" s="3"/>
    </row>
  </sheetData>
  <pageMargins left="0.70866141732283472" right="0.70866141732283472" top="0.74803149606299213" bottom="0.74803149606299213" header="0.31496062992125984" footer="0.31496062992125984"/>
  <pageSetup paperSize="9" scale="92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164"/>
  <sheetViews>
    <sheetView topLeftCell="A73" zoomScale="130" zoomScaleNormal="130" workbookViewId="0">
      <selection activeCell="C20" sqref="C20"/>
    </sheetView>
  </sheetViews>
  <sheetFormatPr defaultRowHeight="12.75" x14ac:dyDescent="0.2"/>
  <cols>
    <col min="1" max="1" width="13.83203125" customWidth="1"/>
    <col min="2" max="2" width="69.6640625" customWidth="1"/>
    <col min="3" max="3" width="21.5" customWidth="1"/>
  </cols>
  <sheetData>
    <row r="1" spans="1:5" ht="16.5" thickBot="1" x14ac:dyDescent="0.25">
      <c r="A1" s="226"/>
      <c r="B1" s="227"/>
      <c r="C1" s="248" t="str">
        <f>+CONCATENATE("9.2.1. melléklet a ../",LEFT(ÖSSZEFÜGGÉSEK!A5,4),". (……….) önkormányzati rendelethez")</f>
        <v>9.2.1. melléklet a ../2021. (……….) önkormányzati rendelethez</v>
      </c>
      <c r="D1" s="2"/>
      <c r="E1" s="2"/>
    </row>
    <row r="2" spans="1:5" ht="15.75" x14ac:dyDescent="0.2">
      <c r="A2" s="385" t="s">
        <v>62</v>
      </c>
      <c r="B2" s="342" t="s">
        <v>650</v>
      </c>
      <c r="C2" s="344" t="s">
        <v>53</v>
      </c>
      <c r="D2" s="95"/>
      <c r="E2" s="95"/>
    </row>
    <row r="3" spans="1:5" ht="16.5" thickBot="1" x14ac:dyDescent="0.25">
      <c r="A3" s="228" t="s">
        <v>205</v>
      </c>
      <c r="B3" s="343" t="s">
        <v>618</v>
      </c>
      <c r="C3" s="467" t="s">
        <v>53</v>
      </c>
      <c r="D3" s="95"/>
      <c r="E3" s="95"/>
    </row>
    <row r="4" spans="1:5" ht="14.25" thickBot="1" x14ac:dyDescent="0.3">
      <c r="A4" s="229"/>
      <c r="B4" s="229"/>
      <c r="C4" s="4" t="s">
        <v>635</v>
      </c>
      <c r="D4" s="96"/>
      <c r="E4" s="96"/>
    </row>
    <row r="5" spans="1:5" ht="13.5" thickBot="1" x14ac:dyDescent="0.25">
      <c r="A5" s="386" t="s">
        <v>207</v>
      </c>
      <c r="B5" s="230" t="s">
        <v>55</v>
      </c>
      <c r="C5" s="345" t="s">
        <v>56</v>
      </c>
      <c r="D5" s="3"/>
      <c r="E5" s="3"/>
    </row>
    <row r="6" spans="1:5" ht="16.5" thickBot="1" x14ac:dyDescent="0.25">
      <c r="A6" s="36" t="s">
        <v>505</v>
      </c>
      <c r="B6" s="202" t="s">
        <v>506</v>
      </c>
      <c r="C6" s="203" t="s">
        <v>507</v>
      </c>
      <c r="D6" s="65"/>
      <c r="E6" s="65"/>
    </row>
    <row r="7" spans="1:5" ht="16.5" thickBot="1" x14ac:dyDescent="0.25">
      <c r="A7" s="232"/>
      <c r="B7" s="233" t="s">
        <v>57</v>
      </c>
      <c r="C7" s="346"/>
      <c r="D7" s="65"/>
      <c r="E7" s="65"/>
    </row>
    <row r="8" spans="1:5" ht="13.5" thickBot="1" x14ac:dyDescent="0.25">
      <c r="A8" s="506" t="s">
        <v>18</v>
      </c>
      <c r="B8" s="513" t="s">
        <v>253</v>
      </c>
      <c r="C8" s="514">
        <f>+C9+C10+C11+C12+C13+C14</f>
        <v>0</v>
      </c>
      <c r="D8" s="76"/>
      <c r="E8" s="76"/>
    </row>
    <row r="9" spans="1:5" x14ac:dyDescent="0.2">
      <c r="A9" s="593" t="s">
        <v>99</v>
      </c>
      <c r="B9" s="516" t="s">
        <v>254</v>
      </c>
      <c r="C9" s="517">
        <f>'9.2. sz. mell'!C9</f>
        <v>0</v>
      </c>
      <c r="D9" s="99"/>
      <c r="E9" s="99"/>
    </row>
    <row r="10" spans="1:5" x14ac:dyDescent="0.2">
      <c r="A10" s="594" t="s">
        <v>100</v>
      </c>
      <c r="B10" s="519" t="s">
        <v>255</v>
      </c>
      <c r="C10" s="520"/>
      <c r="D10" s="595"/>
      <c r="E10" s="595"/>
    </row>
    <row r="11" spans="1:5" x14ac:dyDescent="0.2">
      <c r="A11" s="594" t="s">
        <v>101</v>
      </c>
      <c r="B11" s="519" t="s">
        <v>256</v>
      </c>
      <c r="C11" s="520"/>
      <c r="D11" s="595"/>
      <c r="E11" s="595"/>
    </row>
    <row r="12" spans="1:5" x14ac:dyDescent="0.2">
      <c r="A12" s="594" t="s">
        <v>102</v>
      </c>
      <c r="B12" s="519" t="s">
        <v>257</v>
      </c>
      <c r="C12" s="520"/>
      <c r="D12" s="595"/>
      <c r="E12" s="595"/>
    </row>
    <row r="13" spans="1:5" x14ac:dyDescent="0.2">
      <c r="A13" s="594" t="s">
        <v>150</v>
      </c>
      <c r="B13" s="519" t="s">
        <v>519</v>
      </c>
      <c r="C13" s="520"/>
      <c r="D13" s="595"/>
      <c r="E13" s="595"/>
    </row>
    <row r="14" spans="1:5" ht="13.5" thickBot="1" x14ac:dyDescent="0.25">
      <c r="A14" s="596" t="s">
        <v>103</v>
      </c>
      <c r="B14" s="526" t="s">
        <v>442</v>
      </c>
      <c r="C14" s="520">
        <f>'9.1. sz. mell'!C14</f>
        <v>0</v>
      </c>
      <c r="D14" s="99"/>
      <c r="E14" s="99"/>
    </row>
    <row r="15" spans="1:5" ht="13.5" thickBot="1" x14ac:dyDescent="0.25">
      <c r="A15" s="506" t="s">
        <v>19</v>
      </c>
      <c r="B15" s="524" t="s">
        <v>258</v>
      </c>
      <c r="C15" s="514">
        <f>+C16+C17+C18+C19+C20</f>
        <v>0</v>
      </c>
      <c r="D15" s="99"/>
      <c r="E15" s="99"/>
    </row>
    <row r="16" spans="1:5" x14ac:dyDescent="0.2">
      <c r="A16" s="593" t="s">
        <v>105</v>
      </c>
      <c r="B16" s="516" t="s">
        <v>259</v>
      </c>
      <c r="C16" s="517"/>
      <c r="D16" s="99"/>
      <c r="E16" s="99"/>
    </row>
    <row r="17" spans="1:5" x14ac:dyDescent="0.2">
      <c r="A17" s="594" t="s">
        <v>106</v>
      </c>
      <c r="B17" s="519" t="s">
        <v>260</v>
      </c>
      <c r="C17" s="520"/>
      <c r="D17" s="99"/>
      <c r="E17" s="99"/>
    </row>
    <row r="18" spans="1:5" x14ac:dyDescent="0.2">
      <c r="A18" s="594" t="s">
        <v>107</v>
      </c>
      <c r="B18" s="519" t="s">
        <v>432</v>
      </c>
      <c r="C18" s="520"/>
      <c r="D18" s="99"/>
      <c r="E18" s="99"/>
    </row>
    <row r="19" spans="1:5" x14ac:dyDescent="0.2">
      <c r="A19" s="594" t="s">
        <v>108</v>
      </c>
      <c r="B19" s="519" t="s">
        <v>433</v>
      </c>
      <c r="C19" s="520"/>
      <c r="D19" s="99"/>
      <c r="E19" s="99"/>
    </row>
    <row r="20" spans="1:5" x14ac:dyDescent="0.2">
      <c r="A20" s="594" t="s">
        <v>109</v>
      </c>
      <c r="B20" s="519" t="s">
        <v>261</v>
      </c>
      <c r="C20" s="520">
        <f>'9.1. sz. mell'!C20</f>
        <v>0</v>
      </c>
      <c r="D20" s="99"/>
      <c r="E20" s="99"/>
    </row>
    <row r="21" spans="1:5" ht="13.5" thickBot="1" x14ac:dyDescent="0.25">
      <c r="A21" s="596" t="s">
        <v>118</v>
      </c>
      <c r="B21" s="526" t="s">
        <v>262</v>
      </c>
      <c r="C21" s="525"/>
      <c r="D21" s="595"/>
      <c r="E21" s="595"/>
    </row>
    <row r="22" spans="1:5" ht="13.5" thickBot="1" x14ac:dyDescent="0.25">
      <c r="A22" s="506" t="s">
        <v>20</v>
      </c>
      <c r="B22" s="681" t="s">
        <v>263</v>
      </c>
      <c r="C22" s="514">
        <f>+C23+C24+C25+C26+C27</f>
        <v>0</v>
      </c>
      <c r="D22" s="595"/>
      <c r="E22" s="595"/>
    </row>
    <row r="23" spans="1:5" x14ac:dyDescent="0.2">
      <c r="A23" s="593" t="s">
        <v>88</v>
      </c>
      <c r="B23" s="516" t="s">
        <v>264</v>
      </c>
      <c r="C23" s="517"/>
      <c r="D23" s="595"/>
      <c r="E23" s="595"/>
    </row>
    <row r="24" spans="1:5" x14ac:dyDescent="0.2">
      <c r="A24" s="594" t="s">
        <v>89</v>
      </c>
      <c r="B24" s="519" t="s">
        <v>265</v>
      </c>
      <c r="C24" s="520"/>
      <c r="D24" s="99"/>
      <c r="E24" s="99"/>
    </row>
    <row r="25" spans="1:5" x14ac:dyDescent="0.2">
      <c r="A25" s="594" t="s">
        <v>90</v>
      </c>
      <c r="B25" s="519" t="s">
        <v>434</v>
      </c>
      <c r="C25" s="520"/>
      <c r="D25" s="595"/>
      <c r="E25" s="595"/>
    </row>
    <row r="26" spans="1:5" x14ac:dyDescent="0.2">
      <c r="A26" s="594" t="s">
        <v>91</v>
      </c>
      <c r="B26" s="519" t="s">
        <v>435</v>
      </c>
      <c r="C26" s="520"/>
      <c r="D26" s="595"/>
      <c r="E26" s="595"/>
    </row>
    <row r="27" spans="1:5" x14ac:dyDescent="0.2">
      <c r="A27" s="594" t="s">
        <v>173</v>
      </c>
      <c r="B27" s="519" t="s">
        <v>266</v>
      </c>
      <c r="C27" s="520"/>
      <c r="D27" s="595"/>
      <c r="E27" s="595"/>
    </row>
    <row r="28" spans="1:5" ht="13.5" thickBot="1" x14ac:dyDescent="0.25">
      <c r="A28" s="596" t="s">
        <v>174</v>
      </c>
      <c r="B28" s="526" t="s">
        <v>267</v>
      </c>
      <c r="C28" s="525"/>
      <c r="D28" s="595"/>
      <c r="E28" s="595"/>
    </row>
    <row r="29" spans="1:5" ht="13.5" thickBot="1" x14ac:dyDescent="0.25">
      <c r="A29" s="506" t="s">
        <v>175</v>
      </c>
      <c r="B29" s="513" t="s">
        <v>268</v>
      </c>
      <c r="C29" s="527">
        <f>+C30+C34+C35+C36</f>
        <v>0</v>
      </c>
      <c r="D29" s="595"/>
      <c r="E29" s="595"/>
    </row>
    <row r="30" spans="1:5" x14ac:dyDescent="0.2">
      <c r="A30" s="593" t="s">
        <v>269</v>
      </c>
      <c r="B30" s="516" t="s">
        <v>520</v>
      </c>
      <c r="C30" s="528"/>
      <c r="D30" s="595"/>
      <c r="E30" s="595"/>
    </row>
    <row r="31" spans="1:5" x14ac:dyDescent="0.2">
      <c r="A31" s="594" t="s">
        <v>270</v>
      </c>
      <c r="B31" s="519" t="s">
        <v>275</v>
      </c>
      <c r="C31" s="520"/>
      <c r="D31" s="595"/>
      <c r="E31" s="595"/>
    </row>
    <row r="32" spans="1:5" x14ac:dyDescent="0.2">
      <c r="A32" s="594" t="s">
        <v>271</v>
      </c>
      <c r="B32" s="519" t="s">
        <v>276</v>
      </c>
      <c r="C32" s="520"/>
      <c r="D32" s="595"/>
      <c r="E32" s="595"/>
    </row>
    <row r="33" spans="1:5" x14ac:dyDescent="0.2">
      <c r="A33" s="594" t="s">
        <v>446</v>
      </c>
      <c r="B33" s="529" t="s">
        <v>447</v>
      </c>
      <c r="C33" s="520"/>
      <c r="D33" s="595"/>
      <c r="E33" s="595"/>
    </row>
    <row r="34" spans="1:5" x14ac:dyDescent="0.2">
      <c r="A34" s="594" t="s">
        <v>272</v>
      </c>
      <c r="B34" s="519" t="s">
        <v>277</v>
      </c>
      <c r="C34" s="520"/>
      <c r="D34" s="595"/>
      <c r="E34" s="595"/>
    </row>
    <row r="35" spans="1:5" x14ac:dyDescent="0.2">
      <c r="A35" s="594" t="s">
        <v>273</v>
      </c>
      <c r="B35" s="519" t="s">
        <v>278</v>
      </c>
      <c r="C35" s="520"/>
      <c r="D35" s="595"/>
      <c r="E35" s="595"/>
    </row>
    <row r="36" spans="1:5" ht="13.5" thickBot="1" x14ac:dyDescent="0.25">
      <c r="A36" s="596" t="s">
        <v>274</v>
      </c>
      <c r="B36" s="526" t="s">
        <v>279</v>
      </c>
      <c r="C36" s="525"/>
      <c r="D36" s="595"/>
      <c r="E36" s="595"/>
    </row>
    <row r="37" spans="1:5" ht="13.5" thickBot="1" x14ac:dyDescent="0.25">
      <c r="A37" s="506" t="s">
        <v>22</v>
      </c>
      <c r="B37" s="513" t="s">
        <v>443</v>
      </c>
      <c r="C37" s="514">
        <f>SUM(C38:C48)</f>
        <v>0</v>
      </c>
      <c r="D37" s="595"/>
      <c r="E37" s="595"/>
    </row>
    <row r="38" spans="1:5" x14ac:dyDescent="0.2">
      <c r="A38" s="593" t="s">
        <v>92</v>
      </c>
      <c r="B38" s="516" t="s">
        <v>282</v>
      </c>
      <c r="C38" s="517"/>
      <c r="D38" s="595"/>
      <c r="E38" s="595"/>
    </row>
    <row r="39" spans="1:5" x14ac:dyDescent="0.2">
      <c r="A39" s="594" t="s">
        <v>93</v>
      </c>
      <c r="B39" s="519" t="s">
        <v>283</v>
      </c>
      <c r="C39" s="520"/>
      <c r="D39" s="595"/>
      <c r="E39" s="595"/>
    </row>
    <row r="40" spans="1:5" x14ac:dyDescent="0.2">
      <c r="A40" s="594" t="s">
        <v>94</v>
      </c>
      <c r="B40" s="519" t="s">
        <v>284</v>
      </c>
      <c r="C40" s="520"/>
      <c r="D40" s="595"/>
      <c r="E40" s="595"/>
    </row>
    <row r="41" spans="1:5" x14ac:dyDescent="0.2">
      <c r="A41" s="594" t="s">
        <v>177</v>
      </c>
      <c r="B41" s="519" t="s">
        <v>285</v>
      </c>
      <c r="C41" s="520"/>
      <c r="D41" s="595"/>
      <c r="E41" s="595"/>
    </row>
    <row r="42" spans="1:5" x14ac:dyDescent="0.2">
      <c r="A42" s="594" t="s">
        <v>178</v>
      </c>
      <c r="B42" s="519" t="s">
        <v>286</v>
      </c>
      <c r="C42" s="520">
        <f>'9.1. sz. mell'!C42</f>
        <v>0</v>
      </c>
      <c r="D42" s="595"/>
      <c r="E42" s="595"/>
    </row>
    <row r="43" spans="1:5" x14ac:dyDescent="0.2">
      <c r="A43" s="594" t="s">
        <v>179</v>
      </c>
      <c r="B43" s="519" t="s">
        <v>287</v>
      </c>
      <c r="C43" s="520"/>
      <c r="D43" s="595"/>
      <c r="E43" s="595"/>
    </row>
    <row r="44" spans="1:5" x14ac:dyDescent="0.2">
      <c r="A44" s="594" t="s">
        <v>180</v>
      </c>
      <c r="B44" s="519" t="s">
        <v>288</v>
      </c>
      <c r="C44" s="520"/>
      <c r="D44" s="595"/>
      <c r="E44" s="595"/>
    </row>
    <row r="45" spans="1:5" x14ac:dyDescent="0.2">
      <c r="A45" s="594" t="s">
        <v>181</v>
      </c>
      <c r="B45" s="519" t="s">
        <v>289</v>
      </c>
      <c r="C45" s="520"/>
      <c r="D45" s="595"/>
      <c r="E45" s="595"/>
    </row>
    <row r="46" spans="1:5" x14ac:dyDescent="0.2">
      <c r="A46" s="594" t="s">
        <v>280</v>
      </c>
      <c r="B46" s="519" t="s">
        <v>290</v>
      </c>
      <c r="C46" s="623"/>
      <c r="D46" s="595"/>
      <c r="E46" s="595"/>
    </row>
    <row r="47" spans="1:5" x14ac:dyDescent="0.2">
      <c r="A47" s="596" t="s">
        <v>281</v>
      </c>
      <c r="B47" s="526" t="s">
        <v>445</v>
      </c>
      <c r="C47" s="624"/>
      <c r="D47" s="595"/>
      <c r="E47" s="595"/>
    </row>
    <row r="48" spans="1:5" ht="13.5" thickBot="1" x14ac:dyDescent="0.25">
      <c r="A48" s="596" t="s">
        <v>444</v>
      </c>
      <c r="B48" s="526" t="s">
        <v>291</v>
      </c>
      <c r="C48" s="624"/>
      <c r="D48" s="595"/>
      <c r="E48" s="595"/>
    </row>
    <row r="49" spans="1:5" ht="13.5" thickBot="1" x14ac:dyDescent="0.25">
      <c r="A49" s="506" t="s">
        <v>23</v>
      </c>
      <c r="B49" s="513" t="s">
        <v>292</v>
      </c>
      <c r="C49" s="514">
        <f>SUM(C50:C54)</f>
        <v>0</v>
      </c>
      <c r="D49" s="595"/>
      <c r="E49" s="595"/>
    </row>
    <row r="50" spans="1:5" x14ac:dyDescent="0.2">
      <c r="A50" s="593" t="s">
        <v>95</v>
      </c>
      <c r="B50" s="516" t="s">
        <v>296</v>
      </c>
      <c r="C50" s="625"/>
      <c r="D50" s="595"/>
      <c r="E50" s="595"/>
    </row>
    <row r="51" spans="1:5" x14ac:dyDescent="0.2">
      <c r="A51" s="594" t="s">
        <v>96</v>
      </c>
      <c r="B51" s="519" t="s">
        <v>297</v>
      </c>
      <c r="C51" s="623"/>
      <c r="D51" s="595"/>
      <c r="E51" s="595"/>
    </row>
    <row r="52" spans="1:5" x14ac:dyDescent="0.2">
      <c r="A52" s="594" t="s">
        <v>293</v>
      </c>
      <c r="B52" s="519" t="s">
        <v>298</v>
      </c>
      <c r="C52" s="623"/>
      <c r="D52" s="595"/>
      <c r="E52" s="595"/>
    </row>
    <row r="53" spans="1:5" x14ac:dyDescent="0.2">
      <c r="A53" s="594" t="s">
        <v>294</v>
      </c>
      <c r="B53" s="519" t="s">
        <v>299</v>
      </c>
      <c r="C53" s="623"/>
      <c r="D53" s="595"/>
      <c r="E53" s="595"/>
    </row>
    <row r="54" spans="1:5" ht="13.5" thickBot="1" x14ac:dyDescent="0.25">
      <c r="A54" s="596" t="s">
        <v>295</v>
      </c>
      <c r="B54" s="526" t="s">
        <v>300</v>
      </c>
      <c r="C54" s="624"/>
      <c r="D54" s="595"/>
      <c r="E54" s="595"/>
    </row>
    <row r="55" spans="1:5" ht="13.5" thickBot="1" x14ac:dyDescent="0.25">
      <c r="A55" s="506" t="s">
        <v>182</v>
      </c>
      <c r="B55" s="513" t="s">
        <v>301</v>
      </c>
      <c r="C55" s="514">
        <f>SUM(C56:C58)</f>
        <v>4691364</v>
      </c>
      <c r="D55" s="595"/>
      <c r="E55" s="595"/>
    </row>
    <row r="56" spans="1:5" ht="25.5" x14ac:dyDescent="0.2">
      <c r="A56" s="593" t="s">
        <v>97</v>
      </c>
      <c r="B56" s="516" t="s">
        <v>302</v>
      </c>
      <c r="C56" s="517"/>
      <c r="D56" s="595"/>
      <c r="E56" s="595"/>
    </row>
    <row r="57" spans="1:5" ht="25.5" x14ac:dyDescent="0.2">
      <c r="A57" s="594" t="s">
        <v>98</v>
      </c>
      <c r="B57" s="519" t="s">
        <v>436</v>
      </c>
      <c r="C57" s="520"/>
      <c r="D57" s="595"/>
      <c r="E57" s="595"/>
    </row>
    <row r="58" spans="1:5" x14ac:dyDescent="0.2">
      <c r="A58" s="594" t="s">
        <v>305</v>
      </c>
      <c r="B58" s="519" t="s">
        <v>303</v>
      </c>
      <c r="C58" s="520">
        <f>'9.2. sz. mell '!C58</f>
        <v>4691364</v>
      </c>
      <c r="D58" s="595"/>
      <c r="E58" s="595"/>
    </row>
    <row r="59" spans="1:5" ht="13.5" thickBot="1" x14ac:dyDescent="0.25">
      <c r="A59" s="596" t="s">
        <v>306</v>
      </c>
      <c r="B59" s="526" t="s">
        <v>304</v>
      </c>
      <c r="C59" s="525"/>
      <c r="D59" s="595"/>
      <c r="E59" s="595"/>
    </row>
    <row r="60" spans="1:5" ht="13.5" thickBot="1" x14ac:dyDescent="0.25">
      <c r="A60" s="506" t="s">
        <v>25</v>
      </c>
      <c r="B60" s="524" t="s">
        <v>307</v>
      </c>
      <c r="C60" s="514">
        <f>SUM(C61:C63)</f>
        <v>0</v>
      </c>
      <c r="D60" s="595"/>
      <c r="E60" s="595"/>
    </row>
    <row r="61" spans="1:5" x14ac:dyDescent="0.2">
      <c r="A61" s="593" t="s">
        <v>183</v>
      </c>
      <c r="B61" s="516" t="s">
        <v>309</v>
      </c>
      <c r="C61" s="623"/>
      <c r="D61" s="595"/>
      <c r="E61" s="595"/>
    </row>
    <row r="62" spans="1:5" ht="25.5" x14ac:dyDescent="0.2">
      <c r="A62" s="594" t="s">
        <v>184</v>
      </c>
      <c r="B62" s="519" t="s">
        <v>437</v>
      </c>
      <c r="C62" s="623"/>
      <c r="D62" s="595"/>
      <c r="E62" s="595"/>
    </row>
    <row r="63" spans="1:5" x14ac:dyDescent="0.2">
      <c r="A63" s="594" t="s">
        <v>229</v>
      </c>
      <c r="B63" s="519" t="s">
        <v>310</v>
      </c>
      <c r="C63" s="623"/>
      <c r="D63" s="595"/>
      <c r="E63" s="595"/>
    </row>
    <row r="64" spans="1:5" ht="13.5" thickBot="1" x14ac:dyDescent="0.25">
      <c r="A64" s="596" t="s">
        <v>308</v>
      </c>
      <c r="B64" s="526" t="s">
        <v>311</v>
      </c>
      <c r="C64" s="623"/>
      <c r="D64" s="595"/>
      <c r="E64" s="595"/>
    </row>
    <row r="65" spans="1:5" ht="13.5" thickBot="1" x14ac:dyDescent="0.25">
      <c r="A65" s="506" t="s">
        <v>26</v>
      </c>
      <c r="B65" s="513" t="s">
        <v>312</v>
      </c>
      <c r="C65" s="527">
        <f>+C8+C15+C22+C29+C37+C49+C55+C60</f>
        <v>4691364</v>
      </c>
      <c r="D65" s="595"/>
      <c r="E65" s="595"/>
    </row>
    <row r="66" spans="1:5" ht="13.5" thickBot="1" x14ac:dyDescent="0.25">
      <c r="A66" s="597" t="s">
        <v>403</v>
      </c>
      <c r="B66" s="524" t="s">
        <v>314</v>
      </c>
      <c r="C66" s="514">
        <f>SUM(C67:C69)</f>
        <v>0</v>
      </c>
      <c r="D66" s="595"/>
      <c r="E66" s="595"/>
    </row>
    <row r="67" spans="1:5" x14ac:dyDescent="0.2">
      <c r="A67" s="593" t="s">
        <v>345</v>
      </c>
      <c r="B67" s="516" t="s">
        <v>315</v>
      </c>
      <c r="C67" s="623"/>
      <c r="D67" s="595"/>
      <c r="E67" s="595"/>
    </row>
    <row r="68" spans="1:5" x14ac:dyDescent="0.2">
      <c r="A68" s="594" t="s">
        <v>354</v>
      </c>
      <c r="B68" s="519" t="s">
        <v>316</v>
      </c>
      <c r="C68" s="623"/>
      <c r="D68" s="595"/>
      <c r="E68" s="595"/>
    </row>
    <row r="69" spans="1:5" ht="13.5" thickBot="1" x14ac:dyDescent="0.25">
      <c r="A69" s="596" t="s">
        <v>355</v>
      </c>
      <c r="B69" s="598" t="s">
        <v>317</v>
      </c>
      <c r="C69" s="623"/>
      <c r="D69" s="595"/>
      <c r="E69" s="595"/>
    </row>
    <row r="70" spans="1:5" ht="13.5" thickBot="1" x14ac:dyDescent="0.25">
      <c r="A70" s="597" t="s">
        <v>318</v>
      </c>
      <c r="B70" s="524" t="s">
        <v>319</v>
      </c>
      <c r="C70" s="514">
        <f>SUM(C71:C74)</f>
        <v>0</v>
      </c>
      <c r="D70" s="595"/>
      <c r="E70" s="595"/>
    </row>
    <row r="71" spans="1:5" x14ac:dyDescent="0.2">
      <c r="A71" s="593" t="s">
        <v>151</v>
      </c>
      <c r="B71" s="516" t="s">
        <v>320</v>
      </c>
      <c r="C71" s="623"/>
      <c r="D71" s="595"/>
      <c r="E71" s="595"/>
    </row>
    <row r="72" spans="1:5" x14ac:dyDescent="0.2">
      <c r="A72" s="594" t="s">
        <v>152</v>
      </c>
      <c r="B72" s="519" t="s">
        <v>321</v>
      </c>
      <c r="C72" s="623"/>
      <c r="D72" s="595"/>
      <c r="E72" s="595"/>
    </row>
    <row r="73" spans="1:5" x14ac:dyDescent="0.2">
      <c r="A73" s="594" t="s">
        <v>346</v>
      </c>
      <c r="B73" s="519" t="s">
        <v>322</v>
      </c>
      <c r="C73" s="623"/>
      <c r="D73" s="595"/>
      <c r="E73" s="595"/>
    </row>
    <row r="74" spans="1:5" ht="13.5" thickBot="1" x14ac:dyDescent="0.25">
      <c r="A74" s="596" t="s">
        <v>347</v>
      </c>
      <c r="B74" s="526" t="s">
        <v>323</v>
      </c>
      <c r="C74" s="623"/>
      <c r="D74" s="595"/>
      <c r="E74" s="595"/>
    </row>
    <row r="75" spans="1:5" ht="13.5" thickBot="1" x14ac:dyDescent="0.25">
      <c r="A75" s="597" t="s">
        <v>324</v>
      </c>
      <c r="B75" s="524" t="s">
        <v>325</v>
      </c>
      <c r="C75" s="514">
        <f>SUM(C76:C77)</f>
        <v>92921</v>
      </c>
      <c r="D75" s="595"/>
      <c r="E75" s="595"/>
    </row>
    <row r="76" spans="1:5" x14ac:dyDescent="0.2">
      <c r="A76" s="593" t="s">
        <v>348</v>
      </c>
      <c r="B76" s="516" t="s">
        <v>326</v>
      </c>
      <c r="C76" s="623">
        <f>'9.2. sz. mell '!C76</f>
        <v>92921</v>
      </c>
      <c r="D76" s="595"/>
      <c r="E76" s="595"/>
    </row>
    <row r="77" spans="1:5" ht="13.5" thickBot="1" x14ac:dyDescent="0.25">
      <c r="A77" s="596" t="s">
        <v>349</v>
      </c>
      <c r="B77" s="526" t="s">
        <v>327</v>
      </c>
      <c r="C77" s="623"/>
      <c r="D77" s="595"/>
      <c r="E77" s="595"/>
    </row>
    <row r="78" spans="1:5" ht="13.5" thickBot="1" x14ac:dyDescent="0.25">
      <c r="A78" s="597" t="s">
        <v>328</v>
      </c>
      <c r="B78" s="524" t="s">
        <v>329</v>
      </c>
      <c r="C78" s="514">
        <f>SUM(C79:C82)</f>
        <v>49869115</v>
      </c>
      <c r="D78" s="99"/>
      <c r="E78" s="99"/>
    </row>
    <row r="79" spans="1:5" x14ac:dyDescent="0.2">
      <c r="A79" s="593" t="s">
        <v>350</v>
      </c>
      <c r="B79" s="516" t="s">
        <v>330</v>
      </c>
      <c r="C79" s="623"/>
      <c r="D79" s="595"/>
      <c r="E79" s="595"/>
    </row>
    <row r="80" spans="1:5" x14ac:dyDescent="0.2">
      <c r="A80" s="594" t="s">
        <v>351</v>
      </c>
      <c r="B80" s="519" t="s">
        <v>331</v>
      </c>
      <c r="C80" s="623"/>
      <c r="D80" s="595"/>
      <c r="E80" s="595"/>
    </row>
    <row r="81" spans="1:5" x14ac:dyDescent="0.2">
      <c r="A81" s="596" t="s">
        <v>352</v>
      </c>
      <c r="B81" s="526" t="s">
        <v>651</v>
      </c>
      <c r="C81" s="623">
        <f>'9.2. sz. mell '!C81</f>
        <v>49869115</v>
      </c>
      <c r="D81" s="595"/>
      <c r="E81" s="595"/>
    </row>
    <row r="82" spans="1:5" ht="13.5" thickBot="1" x14ac:dyDescent="0.25">
      <c r="A82" s="596" t="s">
        <v>567</v>
      </c>
      <c r="B82" s="526" t="s">
        <v>332</v>
      </c>
      <c r="C82" s="623"/>
      <c r="D82" s="595"/>
      <c r="E82" s="595"/>
    </row>
    <row r="83" spans="1:5" ht="13.5" thickBot="1" x14ac:dyDescent="0.25">
      <c r="A83" s="597" t="s">
        <v>333</v>
      </c>
      <c r="B83" s="524" t="s">
        <v>353</v>
      </c>
      <c r="C83" s="514">
        <f>SUM(C84:C87)</f>
        <v>0</v>
      </c>
      <c r="D83" s="595"/>
      <c r="E83" s="595"/>
    </row>
    <row r="84" spans="1:5" x14ac:dyDescent="0.2">
      <c r="A84" s="599" t="s">
        <v>334</v>
      </c>
      <c r="B84" s="516" t="s">
        <v>335</v>
      </c>
      <c r="C84" s="623"/>
      <c r="D84" s="595"/>
      <c r="E84" s="595"/>
    </row>
    <row r="85" spans="1:5" x14ac:dyDescent="0.2">
      <c r="A85" s="600" t="s">
        <v>336</v>
      </c>
      <c r="B85" s="519" t="s">
        <v>337</v>
      </c>
      <c r="C85" s="623"/>
      <c r="D85" s="595"/>
      <c r="E85" s="595"/>
    </row>
    <row r="86" spans="1:5" x14ac:dyDescent="0.2">
      <c r="A86" s="600" t="s">
        <v>338</v>
      </c>
      <c r="B86" s="519" t="s">
        <v>339</v>
      </c>
      <c r="C86" s="623"/>
      <c r="D86" s="595"/>
      <c r="E86" s="595"/>
    </row>
    <row r="87" spans="1:5" ht="13.5" thickBot="1" x14ac:dyDescent="0.25">
      <c r="A87" s="601" t="s">
        <v>340</v>
      </c>
      <c r="B87" s="526" t="s">
        <v>341</v>
      </c>
      <c r="C87" s="623"/>
      <c r="D87" s="99"/>
      <c r="E87" s="99"/>
    </row>
    <row r="88" spans="1:5" ht="13.5" thickBot="1" x14ac:dyDescent="0.25">
      <c r="A88" s="597" t="s">
        <v>342</v>
      </c>
      <c r="B88" s="524" t="s">
        <v>487</v>
      </c>
      <c r="C88" s="539"/>
      <c r="D88" s="99"/>
      <c r="E88" s="99"/>
    </row>
    <row r="89" spans="1:5" ht="13.5" thickBot="1" x14ac:dyDescent="0.25">
      <c r="A89" s="597" t="s">
        <v>521</v>
      </c>
      <c r="B89" s="524" t="s">
        <v>343</v>
      </c>
      <c r="C89" s="539"/>
      <c r="D89" s="99"/>
      <c r="E89" s="99"/>
    </row>
    <row r="90" spans="1:5" ht="13.5" thickBot="1" x14ac:dyDescent="0.25">
      <c r="A90" s="597" t="s">
        <v>564</v>
      </c>
      <c r="B90" s="540" t="s">
        <v>490</v>
      </c>
      <c r="C90" s="527">
        <f>+C66+C70+C75+C78+C83+C89+C88</f>
        <v>49962036</v>
      </c>
      <c r="D90" s="99"/>
      <c r="E90" s="99"/>
    </row>
    <row r="91" spans="1:5" ht="13.5" thickBot="1" x14ac:dyDescent="0.25">
      <c r="A91" s="602" t="s">
        <v>523</v>
      </c>
      <c r="B91" s="542" t="s">
        <v>524</v>
      </c>
      <c r="C91" s="527">
        <f>+C65+C90</f>
        <v>54653400</v>
      </c>
      <c r="D91" s="99"/>
      <c r="E91" s="99"/>
    </row>
    <row r="92" spans="1:5" ht="13.5" thickBot="1" x14ac:dyDescent="0.25">
      <c r="A92" s="603"/>
      <c r="B92" s="604"/>
      <c r="C92" s="605"/>
      <c r="D92" s="595"/>
      <c r="E92" s="595"/>
    </row>
    <row r="93" spans="1:5" ht="13.5" thickBot="1" x14ac:dyDescent="0.25">
      <c r="A93" s="606"/>
      <c r="B93" s="607" t="s">
        <v>58</v>
      </c>
      <c r="C93" s="608"/>
      <c r="D93" s="76"/>
      <c r="E93" s="76"/>
    </row>
    <row r="94" spans="1:5" ht="13.5" thickBot="1" x14ac:dyDescent="0.25">
      <c r="A94" s="509" t="s">
        <v>18</v>
      </c>
      <c r="B94" s="547" t="s">
        <v>612</v>
      </c>
      <c r="C94" s="548">
        <f>+C95+C96+C97+C98+C99+C112</f>
        <v>54653400</v>
      </c>
      <c r="D94" s="99"/>
      <c r="E94" s="99"/>
    </row>
    <row r="95" spans="1:5" ht="13.5" thickBot="1" x14ac:dyDescent="0.25">
      <c r="A95" s="609" t="s">
        <v>99</v>
      </c>
      <c r="B95" s="550" t="s">
        <v>49</v>
      </c>
      <c r="C95" s="551">
        <f>'9.2. sz. mell '!C95</f>
        <v>40640872</v>
      </c>
      <c r="D95" s="375"/>
      <c r="E95" s="375"/>
    </row>
    <row r="96" spans="1:5" ht="13.5" thickBot="1" x14ac:dyDescent="0.25">
      <c r="A96" s="594" t="s">
        <v>100</v>
      </c>
      <c r="B96" s="552" t="s">
        <v>185</v>
      </c>
      <c r="C96" s="551">
        <f>'9.2. sz. mell '!C96</f>
        <v>6675108</v>
      </c>
      <c r="D96" s="375"/>
      <c r="E96" s="375"/>
    </row>
    <row r="97" spans="1:5" x14ac:dyDescent="0.2">
      <c r="A97" s="594" t="s">
        <v>101</v>
      </c>
      <c r="B97" s="552" t="s">
        <v>141</v>
      </c>
      <c r="C97" s="551">
        <f>'9.2. sz. mell '!C97</f>
        <v>7337420</v>
      </c>
      <c r="D97" s="375"/>
      <c r="E97" s="375"/>
    </row>
    <row r="98" spans="1:5" x14ac:dyDescent="0.2">
      <c r="A98" s="594" t="s">
        <v>102</v>
      </c>
      <c r="B98" s="553" t="s">
        <v>186</v>
      </c>
      <c r="C98" s="525"/>
      <c r="D98" s="375"/>
      <c r="E98" s="375"/>
    </row>
    <row r="99" spans="1:5" x14ac:dyDescent="0.2">
      <c r="A99" s="594" t="s">
        <v>113</v>
      </c>
      <c r="B99" s="554" t="s">
        <v>187</v>
      </c>
      <c r="C99" s="525"/>
      <c r="D99" s="375"/>
      <c r="E99" s="375"/>
    </row>
    <row r="100" spans="1:5" x14ac:dyDescent="0.2">
      <c r="A100" s="594" t="s">
        <v>103</v>
      </c>
      <c r="B100" s="552" t="s">
        <v>525</v>
      </c>
      <c r="C100" s="525"/>
      <c r="D100" s="375"/>
      <c r="E100" s="375"/>
    </row>
    <row r="101" spans="1:5" x14ac:dyDescent="0.2">
      <c r="A101" s="594" t="s">
        <v>104</v>
      </c>
      <c r="B101" s="556" t="s">
        <v>453</v>
      </c>
      <c r="C101" s="525"/>
      <c r="D101" s="375"/>
      <c r="E101" s="375"/>
    </row>
    <row r="102" spans="1:5" x14ac:dyDescent="0.2">
      <c r="A102" s="594" t="s">
        <v>114</v>
      </c>
      <c r="B102" s="556" t="s">
        <v>452</v>
      </c>
      <c r="C102" s="525"/>
      <c r="D102" s="375"/>
      <c r="E102" s="375"/>
    </row>
    <row r="103" spans="1:5" x14ac:dyDescent="0.2">
      <c r="A103" s="594" t="s">
        <v>115</v>
      </c>
      <c r="B103" s="556" t="s">
        <v>359</v>
      </c>
      <c r="C103" s="525"/>
      <c r="D103" s="375"/>
      <c r="E103" s="375"/>
    </row>
    <row r="104" spans="1:5" ht="25.5" x14ac:dyDescent="0.2">
      <c r="A104" s="594" t="s">
        <v>116</v>
      </c>
      <c r="B104" s="557" t="s">
        <v>360</v>
      </c>
      <c r="C104" s="525"/>
      <c r="D104" s="375"/>
      <c r="E104" s="375"/>
    </row>
    <row r="105" spans="1:5" x14ac:dyDescent="0.2">
      <c r="A105" s="594" t="s">
        <v>117</v>
      </c>
      <c r="B105" s="682" t="s">
        <v>361</v>
      </c>
      <c r="C105" s="525"/>
      <c r="D105" s="375"/>
      <c r="E105" s="375"/>
    </row>
    <row r="106" spans="1:5" x14ac:dyDescent="0.2">
      <c r="A106" s="594" t="s">
        <v>119</v>
      </c>
      <c r="B106" s="556" t="s">
        <v>362</v>
      </c>
      <c r="C106" s="525">
        <f>'9.1. sz. mell'!C106</f>
        <v>0</v>
      </c>
      <c r="D106" s="375"/>
      <c r="E106" s="375"/>
    </row>
    <row r="107" spans="1:5" x14ac:dyDescent="0.2">
      <c r="A107" s="594" t="s">
        <v>188</v>
      </c>
      <c r="B107" s="556" t="s">
        <v>363</v>
      </c>
      <c r="C107" s="525"/>
      <c r="D107" s="375"/>
      <c r="E107" s="375"/>
    </row>
    <row r="108" spans="1:5" ht="25.5" x14ac:dyDescent="0.2">
      <c r="A108" s="594" t="s">
        <v>357</v>
      </c>
      <c r="B108" s="557" t="s">
        <v>364</v>
      </c>
      <c r="C108" s="525"/>
      <c r="D108" s="375"/>
      <c r="E108" s="375"/>
    </row>
    <row r="109" spans="1:5" x14ac:dyDescent="0.2">
      <c r="A109" s="610" t="s">
        <v>358</v>
      </c>
      <c r="B109" s="555" t="s">
        <v>365</v>
      </c>
      <c r="C109" s="525"/>
      <c r="D109" s="375"/>
      <c r="E109" s="375"/>
    </row>
    <row r="110" spans="1:5" x14ac:dyDescent="0.2">
      <c r="A110" s="594" t="s">
        <v>450</v>
      </c>
      <c r="B110" s="555" t="s">
        <v>366</v>
      </c>
      <c r="C110" s="525"/>
      <c r="D110" s="375"/>
      <c r="E110" s="375"/>
    </row>
    <row r="111" spans="1:5" x14ac:dyDescent="0.2">
      <c r="A111" s="594" t="s">
        <v>451</v>
      </c>
      <c r="B111" s="557" t="s">
        <v>367</v>
      </c>
      <c r="C111" s="525">
        <f>'9.1. sz. mell'!C111</f>
        <v>0</v>
      </c>
      <c r="D111" s="375"/>
      <c r="E111" s="375"/>
    </row>
    <row r="112" spans="1:5" x14ac:dyDescent="0.2">
      <c r="A112" s="594" t="s">
        <v>455</v>
      </c>
      <c r="B112" s="553" t="s">
        <v>50</v>
      </c>
      <c r="C112" s="520"/>
      <c r="D112" s="375"/>
      <c r="E112" s="375"/>
    </row>
    <row r="113" spans="1:5" x14ac:dyDescent="0.2">
      <c r="A113" s="596" t="s">
        <v>456</v>
      </c>
      <c r="B113" s="552" t="s">
        <v>526</v>
      </c>
      <c r="C113" s="525"/>
      <c r="D113" s="375"/>
      <c r="E113" s="375"/>
    </row>
    <row r="114" spans="1:5" ht="13.5" thickBot="1" x14ac:dyDescent="0.25">
      <c r="A114" s="611" t="s">
        <v>457</v>
      </c>
      <c r="B114" s="612" t="s">
        <v>527</v>
      </c>
      <c r="C114" s="561"/>
      <c r="D114" s="375"/>
      <c r="E114" s="375"/>
    </row>
    <row r="115" spans="1:5" ht="13.5" thickBot="1" x14ac:dyDescent="0.25">
      <c r="A115" s="506" t="s">
        <v>19</v>
      </c>
      <c r="B115" s="580" t="s">
        <v>606</v>
      </c>
      <c r="C115" s="514">
        <f>+C116+C118+C120</f>
        <v>0</v>
      </c>
      <c r="D115" s="375"/>
      <c r="E115" s="375"/>
    </row>
    <row r="116" spans="1:5" x14ac:dyDescent="0.2">
      <c r="A116" s="593" t="s">
        <v>105</v>
      </c>
      <c r="B116" s="552" t="s">
        <v>227</v>
      </c>
      <c r="C116" s="517"/>
      <c r="D116" s="375"/>
      <c r="E116" s="375"/>
    </row>
    <row r="117" spans="1:5" x14ac:dyDescent="0.2">
      <c r="A117" s="593" t="s">
        <v>106</v>
      </c>
      <c r="B117" s="565" t="s">
        <v>372</v>
      </c>
      <c r="C117" s="517"/>
      <c r="D117" s="375"/>
      <c r="E117" s="375"/>
    </row>
    <row r="118" spans="1:5" x14ac:dyDescent="0.2">
      <c r="A118" s="593" t="s">
        <v>107</v>
      </c>
      <c r="B118" s="565" t="s">
        <v>189</v>
      </c>
      <c r="C118" s="520"/>
      <c r="D118" s="375"/>
      <c r="E118" s="375"/>
    </row>
    <row r="119" spans="1:5" x14ac:dyDescent="0.2">
      <c r="A119" s="593" t="s">
        <v>108</v>
      </c>
      <c r="B119" s="565" t="s">
        <v>373</v>
      </c>
      <c r="C119" s="566"/>
      <c r="D119" s="375"/>
      <c r="E119" s="375"/>
    </row>
    <row r="120" spans="1:5" x14ac:dyDescent="0.2">
      <c r="A120" s="593" t="s">
        <v>109</v>
      </c>
      <c r="B120" s="523" t="s">
        <v>230</v>
      </c>
      <c r="C120" s="566"/>
      <c r="D120" s="375"/>
      <c r="E120" s="375"/>
    </row>
    <row r="121" spans="1:5" x14ac:dyDescent="0.2">
      <c r="A121" s="593" t="s">
        <v>118</v>
      </c>
      <c r="B121" s="521" t="s">
        <v>438</v>
      </c>
      <c r="C121" s="566"/>
      <c r="D121" s="375"/>
      <c r="E121" s="375"/>
    </row>
    <row r="122" spans="1:5" ht="25.5" x14ac:dyDescent="0.2">
      <c r="A122" s="593" t="s">
        <v>120</v>
      </c>
      <c r="B122" s="567" t="s">
        <v>378</v>
      </c>
      <c r="C122" s="566"/>
      <c r="D122" s="375"/>
      <c r="E122" s="375"/>
    </row>
    <row r="123" spans="1:5" x14ac:dyDescent="0.2">
      <c r="A123" s="593" t="s">
        <v>190</v>
      </c>
      <c r="B123" s="682" t="s">
        <v>361</v>
      </c>
      <c r="C123" s="566"/>
      <c r="D123" s="375"/>
      <c r="E123" s="375"/>
    </row>
    <row r="124" spans="1:5" x14ac:dyDescent="0.2">
      <c r="A124" s="593" t="s">
        <v>191</v>
      </c>
      <c r="B124" s="557" t="s">
        <v>377</v>
      </c>
      <c r="C124" s="566"/>
      <c r="D124" s="375"/>
      <c r="E124" s="375"/>
    </row>
    <row r="125" spans="1:5" x14ac:dyDescent="0.2">
      <c r="A125" s="593" t="s">
        <v>192</v>
      </c>
      <c r="B125" s="557" t="s">
        <v>376</v>
      </c>
      <c r="C125" s="566"/>
      <c r="D125" s="375"/>
      <c r="E125" s="375"/>
    </row>
    <row r="126" spans="1:5" ht="25.5" x14ac:dyDescent="0.2">
      <c r="A126" s="593" t="s">
        <v>369</v>
      </c>
      <c r="B126" s="557" t="s">
        <v>364</v>
      </c>
      <c r="C126" s="566"/>
      <c r="D126" s="375"/>
      <c r="E126" s="375"/>
    </row>
    <row r="127" spans="1:5" x14ac:dyDescent="0.2">
      <c r="A127" s="593" t="s">
        <v>370</v>
      </c>
      <c r="B127" s="557" t="s">
        <v>375</v>
      </c>
      <c r="C127" s="566"/>
      <c r="D127" s="375"/>
      <c r="E127" s="375"/>
    </row>
    <row r="128" spans="1:5" ht="13.5" thickBot="1" x14ac:dyDescent="0.25">
      <c r="A128" s="610" t="s">
        <v>371</v>
      </c>
      <c r="B128" s="557" t="s">
        <v>374</v>
      </c>
      <c r="C128" s="568"/>
      <c r="D128" s="375"/>
      <c r="E128" s="375"/>
    </row>
    <row r="129" spans="1:5" ht="13.5" thickBot="1" x14ac:dyDescent="0.25">
      <c r="A129" s="506" t="s">
        <v>20</v>
      </c>
      <c r="B129" s="569" t="s">
        <v>460</v>
      </c>
      <c r="C129" s="514">
        <f>+C94+C115</f>
        <v>54653400</v>
      </c>
      <c r="D129" s="375"/>
      <c r="E129" s="375"/>
    </row>
    <row r="130" spans="1:5" ht="13.5" thickBot="1" x14ac:dyDescent="0.25">
      <c r="A130" s="506" t="s">
        <v>21</v>
      </c>
      <c r="B130" s="569" t="s">
        <v>461</v>
      </c>
      <c r="C130" s="514">
        <f>+C131+C132+C133</f>
        <v>0</v>
      </c>
      <c r="D130" s="375"/>
      <c r="E130" s="375"/>
    </row>
    <row r="131" spans="1:5" x14ac:dyDescent="0.2">
      <c r="A131" s="593" t="s">
        <v>269</v>
      </c>
      <c r="B131" s="570" t="s">
        <v>531</v>
      </c>
      <c r="C131" s="566"/>
      <c r="D131" s="99"/>
      <c r="E131" s="99"/>
    </row>
    <row r="132" spans="1:5" x14ac:dyDescent="0.2">
      <c r="A132" s="593" t="s">
        <v>272</v>
      </c>
      <c r="B132" s="570" t="s">
        <v>469</v>
      </c>
      <c r="C132" s="566"/>
      <c r="D132" s="375"/>
      <c r="E132" s="375"/>
    </row>
    <row r="133" spans="1:5" ht="13.5" thickBot="1" x14ac:dyDescent="0.25">
      <c r="A133" s="610" t="s">
        <v>273</v>
      </c>
      <c r="B133" s="571" t="s">
        <v>530</v>
      </c>
      <c r="C133" s="566"/>
      <c r="D133" s="375"/>
      <c r="E133" s="375"/>
    </row>
    <row r="134" spans="1:5" ht="13.5" thickBot="1" x14ac:dyDescent="0.25">
      <c r="A134" s="506" t="s">
        <v>22</v>
      </c>
      <c r="B134" s="569" t="s">
        <v>462</v>
      </c>
      <c r="C134" s="514">
        <f>+C135+C136+C137+C138+C139+C140</f>
        <v>0</v>
      </c>
      <c r="D134" s="375"/>
      <c r="E134" s="375"/>
    </row>
    <row r="135" spans="1:5" x14ac:dyDescent="0.2">
      <c r="A135" s="593" t="s">
        <v>92</v>
      </c>
      <c r="B135" s="570" t="s">
        <v>471</v>
      </c>
      <c r="C135" s="566"/>
      <c r="D135" s="375"/>
      <c r="E135" s="375"/>
    </row>
    <row r="136" spans="1:5" x14ac:dyDescent="0.2">
      <c r="A136" s="593" t="s">
        <v>93</v>
      </c>
      <c r="B136" s="570" t="s">
        <v>463</v>
      </c>
      <c r="C136" s="566"/>
      <c r="D136" s="375"/>
      <c r="E136" s="375"/>
    </row>
    <row r="137" spans="1:5" x14ac:dyDescent="0.2">
      <c r="A137" s="593" t="s">
        <v>94</v>
      </c>
      <c r="B137" s="570" t="s">
        <v>464</v>
      </c>
      <c r="C137" s="566"/>
      <c r="D137" s="375"/>
      <c r="E137" s="375"/>
    </row>
    <row r="138" spans="1:5" x14ac:dyDescent="0.2">
      <c r="A138" s="593" t="s">
        <v>177</v>
      </c>
      <c r="B138" s="570" t="s">
        <v>529</v>
      </c>
      <c r="C138" s="566"/>
      <c r="D138" s="375"/>
      <c r="E138" s="375"/>
    </row>
    <row r="139" spans="1:5" x14ac:dyDescent="0.2">
      <c r="A139" s="593" t="s">
        <v>178</v>
      </c>
      <c r="B139" s="570" t="s">
        <v>466</v>
      </c>
      <c r="C139" s="566"/>
      <c r="D139" s="375"/>
      <c r="E139" s="375"/>
    </row>
    <row r="140" spans="1:5" ht="13.5" thickBot="1" x14ac:dyDescent="0.25">
      <c r="A140" s="610" t="s">
        <v>179</v>
      </c>
      <c r="B140" s="571" t="s">
        <v>467</v>
      </c>
      <c r="C140" s="566"/>
      <c r="D140" s="99"/>
      <c r="E140" s="99"/>
    </row>
    <row r="141" spans="1:5" ht="13.5" thickBot="1" x14ac:dyDescent="0.25">
      <c r="A141" s="506" t="s">
        <v>23</v>
      </c>
      <c r="B141" s="569" t="s">
        <v>555</v>
      </c>
      <c r="C141" s="527">
        <f>+C142+C143+C145+C146+C144</f>
        <v>0</v>
      </c>
      <c r="D141" s="375"/>
      <c r="E141" s="375"/>
    </row>
    <row r="142" spans="1:5" x14ac:dyDescent="0.2">
      <c r="A142" s="593" t="s">
        <v>95</v>
      </c>
      <c r="B142" s="570" t="s">
        <v>379</v>
      </c>
      <c r="C142" s="566"/>
      <c r="D142" s="375"/>
      <c r="E142" s="375"/>
    </row>
    <row r="143" spans="1:5" x14ac:dyDescent="0.2">
      <c r="A143" s="593" t="s">
        <v>96</v>
      </c>
      <c r="B143" s="570" t="s">
        <v>380</v>
      </c>
      <c r="C143" s="566"/>
      <c r="D143" s="375"/>
      <c r="E143" s="375"/>
    </row>
    <row r="144" spans="1:5" x14ac:dyDescent="0.2">
      <c r="A144" s="593" t="s">
        <v>293</v>
      </c>
      <c r="B144" s="570" t="s">
        <v>554</v>
      </c>
      <c r="C144" s="566"/>
      <c r="D144" s="375"/>
      <c r="E144" s="375"/>
    </row>
    <row r="145" spans="1:5" x14ac:dyDescent="0.2">
      <c r="A145" s="593" t="s">
        <v>294</v>
      </c>
      <c r="B145" s="570" t="s">
        <v>476</v>
      </c>
      <c r="C145" s="566"/>
      <c r="D145" s="99"/>
      <c r="E145" s="99"/>
    </row>
    <row r="146" spans="1:5" ht="13.5" thickBot="1" x14ac:dyDescent="0.25">
      <c r="A146" s="610" t="s">
        <v>295</v>
      </c>
      <c r="B146" s="571" t="s">
        <v>399</v>
      </c>
      <c r="C146" s="566"/>
      <c r="D146" s="99"/>
      <c r="E146" s="99"/>
    </row>
    <row r="147" spans="1:5" ht="13.5" thickBot="1" x14ac:dyDescent="0.25">
      <c r="A147" s="506" t="s">
        <v>24</v>
      </c>
      <c r="B147" s="569" t="s">
        <v>477</v>
      </c>
      <c r="C147" s="572">
        <f>+C148+C149+C150+C151+C152</f>
        <v>0</v>
      </c>
      <c r="D147" s="99"/>
      <c r="E147" s="99"/>
    </row>
    <row r="148" spans="1:5" x14ac:dyDescent="0.2">
      <c r="A148" s="593" t="s">
        <v>97</v>
      </c>
      <c r="B148" s="570" t="s">
        <v>472</v>
      </c>
      <c r="C148" s="566"/>
      <c r="D148" s="99"/>
      <c r="E148" s="99"/>
    </row>
    <row r="149" spans="1:5" x14ac:dyDescent="0.2">
      <c r="A149" s="593" t="s">
        <v>98</v>
      </c>
      <c r="B149" s="570" t="s">
        <v>479</v>
      </c>
      <c r="C149" s="566"/>
      <c r="D149" s="99"/>
      <c r="E149" s="99"/>
    </row>
    <row r="150" spans="1:5" x14ac:dyDescent="0.2">
      <c r="A150" s="593" t="s">
        <v>305</v>
      </c>
      <c r="B150" s="570" t="s">
        <v>474</v>
      </c>
      <c r="C150" s="566"/>
      <c r="D150" s="99"/>
      <c r="E150" s="99"/>
    </row>
    <row r="151" spans="1:5" ht="25.5" x14ac:dyDescent="0.2">
      <c r="A151" s="593" t="s">
        <v>306</v>
      </c>
      <c r="B151" s="570" t="s">
        <v>532</v>
      </c>
      <c r="C151" s="566"/>
      <c r="D151" s="99"/>
      <c r="E151" s="99"/>
    </row>
    <row r="152" spans="1:5" ht="13.5" thickBot="1" x14ac:dyDescent="0.25">
      <c r="A152" s="610" t="s">
        <v>478</v>
      </c>
      <c r="B152" s="571" t="s">
        <v>481</v>
      </c>
      <c r="C152" s="568"/>
      <c r="D152" s="375"/>
      <c r="E152" s="375"/>
    </row>
    <row r="153" spans="1:5" ht="13.5" thickBot="1" x14ac:dyDescent="0.25">
      <c r="A153" s="614" t="s">
        <v>25</v>
      </c>
      <c r="B153" s="569" t="s">
        <v>482</v>
      </c>
      <c r="C153" s="572"/>
      <c r="D153" s="375"/>
      <c r="E153" s="375"/>
    </row>
    <row r="154" spans="1:5" ht="13.5" thickBot="1" x14ac:dyDescent="0.25">
      <c r="A154" s="614" t="s">
        <v>26</v>
      </c>
      <c r="B154" s="569" t="s">
        <v>483</v>
      </c>
      <c r="C154" s="572"/>
      <c r="D154" s="375"/>
      <c r="E154" s="375"/>
    </row>
    <row r="155" spans="1:5" ht="13.5" thickBot="1" x14ac:dyDescent="0.25">
      <c r="A155" s="33" t="s">
        <v>27</v>
      </c>
      <c r="B155" s="130" t="s">
        <v>485</v>
      </c>
      <c r="C155" s="402">
        <f>+C130+C134+C141+C147+C153+C154</f>
        <v>0</v>
      </c>
      <c r="D155" s="3"/>
      <c r="E155" s="3"/>
    </row>
    <row r="156" spans="1:5" ht="13.5" thickBot="1" x14ac:dyDescent="0.25">
      <c r="A156" s="421" t="s">
        <v>28</v>
      </c>
      <c r="B156" s="366" t="s">
        <v>484</v>
      </c>
      <c r="C156" s="402">
        <f>+C129+C155</f>
        <v>54653400</v>
      </c>
      <c r="D156" s="3"/>
      <c r="E156" s="3"/>
    </row>
    <row r="157" spans="1:5" ht="13.5" thickBot="1" x14ac:dyDescent="0.25">
      <c r="A157" s="371"/>
      <c r="B157" s="372"/>
      <c r="C157" s="355"/>
      <c r="D157" s="3"/>
      <c r="E157" s="3"/>
    </row>
    <row r="158" spans="1:5" ht="13.5" thickBot="1" x14ac:dyDescent="0.25">
      <c r="A158" s="246" t="s">
        <v>533</v>
      </c>
      <c r="B158" s="247"/>
      <c r="C158" s="127">
        <v>10</v>
      </c>
      <c r="D158" s="3"/>
      <c r="E158" s="3"/>
    </row>
    <row r="159" spans="1:5" ht="13.5" thickBot="1" x14ac:dyDescent="0.25">
      <c r="A159" s="246" t="s">
        <v>208</v>
      </c>
      <c r="B159" s="247"/>
      <c r="C159" s="127">
        <v>0</v>
      </c>
      <c r="D159" s="3"/>
      <c r="E159" s="3"/>
    </row>
    <row r="160" spans="1:5" x14ac:dyDescent="0.2">
      <c r="A160" s="374"/>
      <c r="B160" s="375"/>
      <c r="C160" s="355"/>
      <c r="D160" s="3"/>
      <c r="E160" s="3"/>
    </row>
    <row r="161" spans="1:5" x14ac:dyDescent="0.2">
      <c r="A161" s="374"/>
      <c r="B161" s="375"/>
      <c r="C161" s="355"/>
      <c r="D161" s="3"/>
      <c r="E161" s="3"/>
    </row>
    <row r="162" spans="1:5" x14ac:dyDescent="0.2">
      <c r="A162" s="374"/>
      <c r="B162" s="375"/>
      <c r="C162" s="355"/>
      <c r="D162" s="3"/>
      <c r="E162" s="3"/>
    </row>
    <row r="163" spans="1:5" x14ac:dyDescent="0.2">
      <c r="A163" s="374"/>
      <c r="B163" s="375"/>
      <c r="C163" s="355"/>
      <c r="D163" s="3"/>
      <c r="E163" s="3"/>
    </row>
    <row r="164" spans="1:5" x14ac:dyDescent="0.2">
      <c r="A164" s="374"/>
      <c r="B164" s="375"/>
      <c r="C164" s="355"/>
      <c r="D164" s="3"/>
      <c r="E164" s="3"/>
    </row>
  </sheetData>
  <pageMargins left="0.70866141732283472" right="0.70866141732283472" top="0.74803149606299213" bottom="0.74803149606299213" header="0.31496062992125984" footer="0.31496062992125984"/>
  <pageSetup paperSize="9" scale="92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59"/>
  <sheetViews>
    <sheetView zoomScale="130" zoomScaleNormal="130" zoomScaleSheetLayoutView="85" workbookViewId="0">
      <selection activeCell="C95" sqref="C95:C98"/>
    </sheetView>
  </sheetViews>
  <sheetFormatPr defaultRowHeight="12.75" x14ac:dyDescent="0.2"/>
  <cols>
    <col min="1" max="1" width="19.5" style="374" customWidth="1"/>
    <col min="2" max="2" width="72" style="375" customWidth="1"/>
    <col min="3" max="3" width="25" style="376" customWidth="1"/>
    <col min="4" max="16384" width="9.33203125" style="3"/>
  </cols>
  <sheetData>
    <row r="1" spans="1:3" s="2" customFormat="1" ht="16.5" customHeight="1" thickBot="1" x14ac:dyDescent="0.25">
      <c r="A1" s="226"/>
      <c r="B1" s="227"/>
      <c r="C1" s="248" t="str">
        <f>+CONCATENATE("9.1.2. melléklet a ……/",LEFT(ÖSSZEFÜGGÉSEK!A5,4),". (….) önkormányzati rendelethez")</f>
        <v>9.1.2. melléklet a ……/2021. (….) önkormányzati rendelethez</v>
      </c>
    </row>
    <row r="2" spans="1:3" s="95" customFormat="1" ht="21" customHeight="1" x14ac:dyDescent="0.2">
      <c r="A2" s="385" t="s">
        <v>62</v>
      </c>
      <c r="B2" s="342" t="s">
        <v>565</v>
      </c>
      <c r="C2" s="344" t="s">
        <v>53</v>
      </c>
    </row>
    <row r="3" spans="1:3" s="95" customFormat="1" ht="16.5" thickBot="1" x14ac:dyDescent="0.25">
      <c r="A3" s="228" t="s">
        <v>205</v>
      </c>
      <c r="B3" s="343" t="s">
        <v>439</v>
      </c>
      <c r="C3" s="467" t="s">
        <v>61</v>
      </c>
    </row>
    <row r="4" spans="1:3" s="96" customFormat="1" ht="15.95" customHeight="1" thickBot="1" x14ac:dyDescent="0.3">
      <c r="A4" s="229"/>
      <c r="B4" s="229"/>
      <c r="C4" s="4" t="s">
        <v>54</v>
      </c>
    </row>
    <row r="5" spans="1:3" ht="13.5" thickBot="1" x14ac:dyDescent="0.25">
      <c r="A5" s="386" t="s">
        <v>207</v>
      </c>
      <c r="B5" s="230" t="s">
        <v>55</v>
      </c>
      <c r="C5" s="345" t="s">
        <v>56</v>
      </c>
    </row>
    <row r="6" spans="1:3" s="65" customFormat="1" ht="12.95" customHeight="1" thickBot="1" x14ac:dyDescent="0.25">
      <c r="A6" s="36" t="s">
        <v>505</v>
      </c>
      <c r="B6" s="202" t="s">
        <v>506</v>
      </c>
      <c r="C6" s="203" t="s">
        <v>507</v>
      </c>
    </row>
    <row r="7" spans="1:3" s="65" customFormat="1" ht="15.95" customHeight="1" thickBot="1" x14ac:dyDescent="0.25">
      <c r="A7" s="232"/>
      <c r="B7" s="233" t="s">
        <v>57</v>
      </c>
      <c r="C7" s="346"/>
    </row>
    <row r="8" spans="1:3" s="65" customFormat="1" ht="12" customHeight="1" thickBot="1" x14ac:dyDescent="0.25">
      <c r="A8" s="33" t="s">
        <v>18</v>
      </c>
      <c r="B8" s="21" t="s">
        <v>253</v>
      </c>
      <c r="C8" s="288">
        <f>+C9+C10+C11+C12+C13+C14</f>
        <v>0</v>
      </c>
    </row>
    <row r="9" spans="1:3" s="97" customFormat="1" ht="12" customHeight="1" x14ac:dyDescent="0.2">
      <c r="A9" s="410" t="s">
        <v>99</v>
      </c>
      <c r="B9" s="393" t="s">
        <v>254</v>
      </c>
      <c r="C9" s="291"/>
    </row>
    <row r="10" spans="1:3" s="98" customFormat="1" ht="12" customHeight="1" x14ac:dyDescent="0.2">
      <c r="A10" s="411" t="s">
        <v>100</v>
      </c>
      <c r="B10" s="394" t="s">
        <v>255</v>
      </c>
      <c r="C10" s="290"/>
    </row>
    <row r="11" spans="1:3" s="98" customFormat="1" ht="12" customHeight="1" x14ac:dyDescent="0.2">
      <c r="A11" s="411" t="s">
        <v>101</v>
      </c>
      <c r="B11" s="394" t="s">
        <v>256</v>
      </c>
      <c r="C11" s="290"/>
    </row>
    <row r="12" spans="1:3" s="98" customFormat="1" ht="12" customHeight="1" x14ac:dyDescent="0.2">
      <c r="A12" s="411" t="s">
        <v>102</v>
      </c>
      <c r="B12" s="394" t="s">
        <v>257</v>
      </c>
      <c r="C12" s="290"/>
    </row>
    <row r="13" spans="1:3" s="98" customFormat="1" ht="12" customHeight="1" x14ac:dyDescent="0.2">
      <c r="A13" s="411" t="s">
        <v>150</v>
      </c>
      <c r="B13" s="394" t="s">
        <v>519</v>
      </c>
      <c r="C13" s="290"/>
    </row>
    <row r="14" spans="1:3" s="97" customFormat="1" ht="12" customHeight="1" thickBot="1" x14ac:dyDescent="0.25">
      <c r="A14" s="412" t="s">
        <v>103</v>
      </c>
      <c r="B14" s="395" t="s">
        <v>442</v>
      </c>
      <c r="C14" s="290"/>
    </row>
    <row r="15" spans="1:3" s="97" customFormat="1" ht="12" customHeight="1" thickBot="1" x14ac:dyDescent="0.25">
      <c r="A15" s="33" t="s">
        <v>19</v>
      </c>
      <c r="B15" s="283" t="s">
        <v>258</v>
      </c>
      <c r="C15" s="288">
        <f>+C16+C17+C18+C19+C20</f>
        <v>0</v>
      </c>
    </row>
    <row r="16" spans="1:3" s="97" customFormat="1" ht="12" customHeight="1" x14ac:dyDescent="0.2">
      <c r="A16" s="410" t="s">
        <v>105</v>
      </c>
      <c r="B16" s="393" t="s">
        <v>259</v>
      </c>
      <c r="C16" s="291"/>
    </row>
    <row r="17" spans="1:3" s="97" customFormat="1" ht="12" customHeight="1" x14ac:dyDescent="0.2">
      <c r="A17" s="411" t="s">
        <v>106</v>
      </c>
      <c r="B17" s="394" t="s">
        <v>260</v>
      </c>
      <c r="C17" s="290"/>
    </row>
    <row r="18" spans="1:3" s="97" customFormat="1" ht="12" customHeight="1" x14ac:dyDescent="0.2">
      <c r="A18" s="411" t="s">
        <v>107</v>
      </c>
      <c r="B18" s="394" t="s">
        <v>432</v>
      </c>
      <c r="C18" s="290"/>
    </row>
    <row r="19" spans="1:3" s="97" customFormat="1" ht="12" customHeight="1" x14ac:dyDescent="0.2">
      <c r="A19" s="411" t="s">
        <v>108</v>
      </c>
      <c r="B19" s="394" t="s">
        <v>433</v>
      </c>
      <c r="C19" s="290"/>
    </row>
    <row r="20" spans="1:3" s="97" customFormat="1" ht="12" customHeight="1" x14ac:dyDescent="0.2">
      <c r="A20" s="411" t="s">
        <v>109</v>
      </c>
      <c r="B20" s="394" t="s">
        <v>261</v>
      </c>
      <c r="C20" s="290"/>
    </row>
    <row r="21" spans="1:3" s="98" customFormat="1" ht="12" customHeight="1" thickBot="1" x14ac:dyDescent="0.25">
      <c r="A21" s="412" t="s">
        <v>118</v>
      </c>
      <c r="B21" s="395" t="s">
        <v>262</v>
      </c>
      <c r="C21" s="292"/>
    </row>
    <row r="22" spans="1:3" s="98" customFormat="1" ht="12" customHeight="1" thickBot="1" x14ac:dyDescent="0.25">
      <c r="A22" s="33" t="s">
        <v>20</v>
      </c>
      <c r="B22" s="21" t="s">
        <v>263</v>
      </c>
      <c r="C22" s="288">
        <f>+C23+C24+C25+C26+C27</f>
        <v>0</v>
      </c>
    </row>
    <row r="23" spans="1:3" s="98" customFormat="1" ht="12" customHeight="1" x14ac:dyDescent="0.2">
      <c r="A23" s="410" t="s">
        <v>88</v>
      </c>
      <c r="B23" s="393" t="s">
        <v>264</v>
      </c>
      <c r="C23" s="291"/>
    </row>
    <row r="24" spans="1:3" s="97" customFormat="1" ht="12" customHeight="1" x14ac:dyDescent="0.2">
      <c r="A24" s="411" t="s">
        <v>89</v>
      </c>
      <c r="B24" s="394" t="s">
        <v>265</v>
      </c>
      <c r="C24" s="290"/>
    </row>
    <row r="25" spans="1:3" s="98" customFormat="1" ht="12" customHeight="1" x14ac:dyDescent="0.2">
      <c r="A25" s="411" t="s">
        <v>90</v>
      </c>
      <c r="B25" s="394" t="s">
        <v>434</v>
      </c>
      <c r="C25" s="290"/>
    </row>
    <row r="26" spans="1:3" s="98" customFormat="1" ht="12" customHeight="1" x14ac:dyDescent="0.2">
      <c r="A26" s="411" t="s">
        <v>91</v>
      </c>
      <c r="B26" s="394" t="s">
        <v>435</v>
      </c>
      <c r="C26" s="290"/>
    </row>
    <row r="27" spans="1:3" s="98" customFormat="1" ht="12" customHeight="1" x14ac:dyDescent="0.2">
      <c r="A27" s="411" t="s">
        <v>173</v>
      </c>
      <c r="B27" s="394" t="s">
        <v>266</v>
      </c>
      <c r="C27" s="290"/>
    </row>
    <row r="28" spans="1:3" s="98" customFormat="1" ht="12" customHeight="1" thickBot="1" x14ac:dyDescent="0.25">
      <c r="A28" s="412" t="s">
        <v>174</v>
      </c>
      <c r="B28" s="395" t="s">
        <v>267</v>
      </c>
      <c r="C28" s="292"/>
    </row>
    <row r="29" spans="1:3" s="98" customFormat="1" ht="12" customHeight="1" thickBot="1" x14ac:dyDescent="0.25">
      <c r="A29" s="33" t="s">
        <v>175</v>
      </c>
      <c r="B29" s="21" t="s">
        <v>268</v>
      </c>
      <c r="C29" s="294">
        <f>+C30+C34+C35+C36</f>
        <v>0</v>
      </c>
    </row>
    <row r="30" spans="1:3" s="98" customFormat="1" ht="12" customHeight="1" x14ac:dyDescent="0.2">
      <c r="A30" s="410" t="s">
        <v>269</v>
      </c>
      <c r="B30" s="393" t="s">
        <v>520</v>
      </c>
      <c r="C30" s="390">
        <f>+C31+C32+C33</f>
        <v>0</v>
      </c>
    </row>
    <row r="31" spans="1:3" s="98" customFormat="1" ht="12" customHeight="1" x14ac:dyDescent="0.2">
      <c r="A31" s="411" t="s">
        <v>270</v>
      </c>
      <c r="B31" s="394" t="s">
        <v>275</v>
      </c>
      <c r="C31" s="290"/>
    </row>
    <row r="32" spans="1:3" s="98" customFormat="1" ht="12" customHeight="1" x14ac:dyDescent="0.2">
      <c r="A32" s="411" t="s">
        <v>271</v>
      </c>
      <c r="B32" s="394" t="s">
        <v>276</v>
      </c>
      <c r="C32" s="290"/>
    </row>
    <row r="33" spans="1:3" s="98" customFormat="1" ht="12" customHeight="1" x14ac:dyDescent="0.2">
      <c r="A33" s="411" t="s">
        <v>446</v>
      </c>
      <c r="B33" s="459" t="s">
        <v>447</v>
      </c>
      <c r="C33" s="290"/>
    </row>
    <row r="34" spans="1:3" s="98" customFormat="1" ht="12" customHeight="1" x14ac:dyDescent="0.2">
      <c r="A34" s="411" t="s">
        <v>272</v>
      </c>
      <c r="B34" s="394" t="s">
        <v>277</v>
      </c>
      <c r="C34" s="290"/>
    </row>
    <row r="35" spans="1:3" s="98" customFormat="1" ht="12" customHeight="1" x14ac:dyDescent="0.2">
      <c r="A35" s="411" t="s">
        <v>273</v>
      </c>
      <c r="B35" s="394" t="s">
        <v>278</v>
      </c>
      <c r="C35" s="290"/>
    </row>
    <row r="36" spans="1:3" s="98" customFormat="1" ht="12" customHeight="1" thickBot="1" x14ac:dyDescent="0.25">
      <c r="A36" s="412" t="s">
        <v>274</v>
      </c>
      <c r="B36" s="395" t="s">
        <v>279</v>
      </c>
      <c r="C36" s="292"/>
    </row>
    <row r="37" spans="1:3" s="98" customFormat="1" ht="12" customHeight="1" thickBot="1" x14ac:dyDescent="0.25">
      <c r="A37" s="33" t="s">
        <v>22</v>
      </c>
      <c r="B37" s="21" t="s">
        <v>443</v>
      </c>
      <c r="C37" s="288">
        <f>SUM(C38:C48)</f>
        <v>0</v>
      </c>
    </row>
    <row r="38" spans="1:3" s="98" customFormat="1" ht="12" customHeight="1" x14ac:dyDescent="0.2">
      <c r="A38" s="410" t="s">
        <v>92</v>
      </c>
      <c r="B38" s="393" t="s">
        <v>282</v>
      </c>
      <c r="C38" s="291"/>
    </row>
    <row r="39" spans="1:3" s="98" customFormat="1" ht="12" customHeight="1" x14ac:dyDescent="0.2">
      <c r="A39" s="411" t="s">
        <v>93</v>
      </c>
      <c r="B39" s="394" t="s">
        <v>283</v>
      </c>
      <c r="C39" s="290"/>
    </row>
    <row r="40" spans="1:3" s="98" customFormat="1" ht="12" customHeight="1" x14ac:dyDescent="0.2">
      <c r="A40" s="411" t="s">
        <v>94</v>
      </c>
      <c r="B40" s="394" t="s">
        <v>284</v>
      </c>
      <c r="C40" s="290"/>
    </row>
    <row r="41" spans="1:3" s="98" customFormat="1" ht="12" customHeight="1" x14ac:dyDescent="0.2">
      <c r="A41" s="411" t="s">
        <v>177</v>
      </c>
      <c r="B41" s="394" t="s">
        <v>285</v>
      </c>
      <c r="C41" s="290"/>
    </row>
    <row r="42" spans="1:3" s="98" customFormat="1" ht="12" customHeight="1" x14ac:dyDescent="0.2">
      <c r="A42" s="411" t="s">
        <v>178</v>
      </c>
      <c r="B42" s="394" t="s">
        <v>286</v>
      </c>
      <c r="C42" s="290"/>
    </row>
    <row r="43" spans="1:3" s="98" customFormat="1" ht="12" customHeight="1" x14ac:dyDescent="0.2">
      <c r="A43" s="411" t="s">
        <v>179</v>
      </c>
      <c r="B43" s="394" t="s">
        <v>287</v>
      </c>
      <c r="C43" s="290"/>
    </row>
    <row r="44" spans="1:3" s="98" customFormat="1" ht="12" customHeight="1" x14ac:dyDescent="0.2">
      <c r="A44" s="411" t="s">
        <v>180</v>
      </c>
      <c r="B44" s="394" t="s">
        <v>288</v>
      </c>
      <c r="C44" s="290"/>
    </row>
    <row r="45" spans="1:3" s="98" customFormat="1" ht="12" customHeight="1" x14ac:dyDescent="0.2">
      <c r="A45" s="411" t="s">
        <v>181</v>
      </c>
      <c r="B45" s="394" t="s">
        <v>289</v>
      </c>
      <c r="C45" s="290"/>
    </row>
    <row r="46" spans="1:3" s="98" customFormat="1" ht="12" customHeight="1" x14ac:dyDescent="0.2">
      <c r="A46" s="411" t="s">
        <v>280</v>
      </c>
      <c r="B46" s="394" t="s">
        <v>290</v>
      </c>
      <c r="C46" s="293"/>
    </row>
    <row r="47" spans="1:3" s="98" customFormat="1" ht="12" customHeight="1" x14ac:dyDescent="0.2">
      <c r="A47" s="412" t="s">
        <v>281</v>
      </c>
      <c r="B47" s="395" t="s">
        <v>445</v>
      </c>
      <c r="C47" s="382"/>
    </row>
    <row r="48" spans="1:3" s="98" customFormat="1" ht="12" customHeight="1" thickBot="1" x14ac:dyDescent="0.25">
      <c r="A48" s="412" t="s">
        <v>444</v>
      </c>
      <c r="B48" s="395" t="s">
        <v>291</v>
      </c>
      <c r="C48" s="382"/>
    </row>
    <row r="49" spans="1:3" s="98" customFormat="1" ht="12" customHeight="1" thickBot="1" x14ac:dyDescent="0.25">
      <c r="A49" s="33" t="s">
        <v>23</v>
      </c>
      <c r="B49" s="21" t="s">
        <v>292</v>
      </c>
      <c r="C49" s="288">
        <f>SUM(C50:C54)</f>
        <v>0</v>
      </c>
    </row>
    <row r="50" spans="1:3" s="98" customFormat="1" ht="12" customHeight="1" x14ac:dyDescent="0.2">
      <c r="A50" s="410" t="s">
        <v>95</v>
      </c>
      <c r="B50" s="393" t="s">
        <v>296</v>
      </c>
      <c r="C50" s="433"/>
    </row>
    <row r="51" spans="1:3" s="98" customFormat="1" ht="12" customHeight="1" x14ac:dyDescent="0.2">
      <c r="A51" s="411" t="s">
        <v>96</v>
      </c>
      <c r="B51" s="394" t="s">
        <v>297</v>
      </c>
      <c r="C51" s="293"/>
    </row>
    <row r="52" spans="1:3" s="98" customFormat="1" ht="12" customHeight="1" x14ac:dyDescent="0.2">
      <c r="A52" s="411" t="s">
        <v>293</v>
      </c>
      <c r="B52" s="394" t="s">
        <v>298</v>
      </c>
      <c r="C52" s="293"/>
    </row>
    <row r="53" spans="1:3" s="98" customFormat="1" ht="12" customHeight="1" x14ac:dyDescent="0.2">
      <c r="A53" s="411" t="s">
        <v>294</v>
      </c>
      <c r="B53" s="394" t="s">
        <v>299</v>
      </c>
      <c r="C53" s="293"/>
    </row>
    <row r="54" spans="1:3" s="98" customFormat="1" ht="12" customHeight="1" thickBot="1" x14ac:dyDescent="0.25">
      <c r="A54" s="412" t="s">
        <v>295</v>
      </c>
      <c r="B54" s="395" t="s">
        <v>300</v>
      </c>
      <c r="C54" s="382"/>
    </row>
    <row r="55" spans="1:3" s="98" customFormat="1" ht="12" customHeight="1" thickBot="1" x14ac:dyDescent="0.25">
      <c r="A55" s="33" t="s">
        <v>182</v>
      </c>
      <c r="B55" s="21" t="s">
        <v>301</v>
      </c>
      <c r="C55" s="288">
        <f>SUM(C56:C58)</f>
        <v>0</v>
      </c>
    </row>
    <row r="56" spans="1:3" s="98" customFormat="1" ht="12" customHeight="1" x14ac:dyDescent="0.2">
      <c r="A56" s="410" t="s">
        <v>97</v>
      </c>
      <c r="B56" s="393" t="s">
        <v>302</v>
      </c>
      <c r="C56" s="291"/>
    </row>
    <row r="57" spans="1:3" s="98" customFormat="1" ht="12" customHeight="1" x14ac:dyDescent="0.2">
      <c r="A57" s="411" t="s">
        <v>98</v>
      </c>
      <c r="B57" s="394" t="s">
        <v>436</v>
      </c>
      <c r="C57" s="290"/>
    </row>
    <row r="58" spans="1:3" s="98" customFormat="1" ht="12" customHeight="1" x14ac:dyDescent="0.2">
      <c r="A58" s="411" t="s">
        <v>305</v>
      </c>
      <c r="B58" s="394" t="s">
        <v>303</v>
      </c>
      <c r="C58" s="290"/>
    </row>
    <row r="59" spans="1:3" s="98" customFormat="1" ht="12" customHeight="1" thickBot="1" x14ac:dyDescent="0.25">
      <c r="A59" s="412" t="s">
        <v>306</v>
      </c>
      <c r="B59" s="395" t="s">
        <v>304</v>
      </c>
      <c r="C59" s="292"/>
    </row>
    <row r="60" spans="1:3" s="98" customFormat="1" ht="12" customHeight="1" thickBot="1" x14ac:dyDescent="0.25">
      <c r="A60" s="33" t="s">
        <v>25</v>
      </c>
      <c r="B60" s="283" t="s">
        <v>307</v>
      </c>
      <c r="C60" s="288">
        <f>SUM(C61:C63)</f>
        <v>0</v>
      </c>
    </row>
    <row r="61" spans="1:3" s="98" customFormat="1" ht="12" customHeight="1" x14ac:dyDescent="0.2">
      <c r="A61" s="410" t="s">
        <v>183</v>
      </c>
      <c r="B61" s="393" t="s">
        <v>309</v>
      </c>
      <c r="C61" s="293"/>
    </row>
    <row r="62" spans="1:3" s="98" customFormat="1" ht="12" customHeight="1" x14ac:dyDescent="0.2">
      <c r="A62" s="411" t="s">
        <v>184</v>
      </c>
      <c r="B62" s="394" t="s">
        <v>437</v>
      </c>
      <c r="C62" s="293"/>
    </row>
    <row r="63" spans="1:3" s="98" customFormat="1" ht="12" customHeight="1" x14ac:dyDescent="0.2">
      <c r="A63" s="411" t="s">
        <v>229</v>
      </c>
      <c r="B63" s="394" t="s">
        <v>310</v>
      </c>
      <c r="C63" s="293"/>
    </row>
    <row r="64" spans="1:3" s="98" customFormat="1" ht="12" customHeight="1" thickBot="1" x14ac:dyDescent="0.25">
      <c r="A64" s="412" t="s">
        <v>308</v>
      </c>
      <c r="B64" s="395" t="s">
        <v>311</v>
      </c>
      <c r="C64" s="293"/>
    </row>
    <row r="65" spans="1:3" s="98" customFormat="1" ht="12" customHeight="1" thickBot="1" x14ac:dyDescent="0.25">
      <c r="A65" s="33" t="s">
        <v>26</v>
      </c>
      <c r="B65" s="21" t="s">
        <v>312</v>
      </c>
      <c r="C65" s="294">
        <f>+C8+C15+C22+C29+C37+C49+C55+C60</f>
        <v>0</v>
      </c>
    </row>
    <row r="66" spans="1:3" s="98" customFormat="1" ht="12" customHeight="1" thickBot="1" x14ac:dyDescent="0.2">
      <c r="A66" s="413" t="s">
        <v>403</v>
      </c>
      <c r="B66" s="283" t="s">
        <v>314</v>
      </c>
      <c r="C66" s="288">
        <f>SUM(C67:C69)</f>
        <v>0</v>
      </c>
    </row>
    <row r="67" spans="1:3" s="98" customFormat="1" ht="12" customHeight="1" x14ac:dyDescent="0.2">
      <c r="A67" s="410" t="s">
        <v>345</v>
      </c>
      <c r="B67" s="393" t="s">
        <v>315</v>
      </c>
      <c r="C67" s="293"/>
    </row>
    <row r="68" spans="1:3" s="98" customFormat="1" ht="12" customHeight="1" x14ac:dyDescent="0.2">
      <c r="A68" s="411" t="s">
        <v>354</v>
      </c>
      <c r="B68" s="394" t="s">
        <v>316</v>
      </c>
      <c r="C68" s="293"/>
    </row>
    <row r="69" spans="1:3" s="98" customFormat="1" ht="12" customHeight="1" thickBot="1" x14ac:dyDescent="0.25">
      <c r="A69" s="412" t="s">
        <v>355</v>
      </c>
      <c r="B69" s="396" t="s">
        <v>317</v>
      </c>
      <c r="C69" s="293"/>
    </row>
    <row r="70" spans="1:3" s="98" customFormat="1" ht="12" customHeight="1" thickBot="1" x14ac:dyDescent="0.2">
      <c r="A70" s="413" t="s">
        <v>318</v>
      </c>
      <c r="B70" s="283" t="s">
        <v>319</v>
      </c>
      <c r="C70" s="288">
        <f>SUM(C71:C74)</f>
        <v>0</v>
      </c>
    </row>
    <row r="71" spans="1:3" s="98" customFormat="1" ht="12" customHeight="1" x14ac:dyDescent="0.2">
      <c r="A71" s="410" t="s">
        <v>151</v>
      </c>
      <c r="B71" s="393" t="s">
        <v>320</v>
      </c>
      <c r="C71" s="293"/>
    </row>
    <row r="72" spans="1:3" s="98" customFormat="1" ht="12" customHeight="1" x14ac:dyDescent="0.2">
      <c r="A72" s="411" t="s">
        <v>152</v>
      </c>
      <c r="B72" s="394" t="s">
        <v>321</v>
      </c>
      <c r="C72" s="293"/>
    </row>
    <row r="73" spans="1:3" s="98" customFormat="1" ht="12" customHeight="1" x14ac:dyDescent="0.2">
      <c r="A73" s="411" t="s">
        <v>346</v>
      </c>
      <c r="B73" s="394" t="s">
        <v>322</v>
      </c>
      <c r="C73" s="293"/>
    </row>
    <row r="74" spans="1:3" s="98" customFormat="1" ht="12" customHeight="1" thickBot="1" x14ac:dyDescent="0.25">
      <c r="A74" s="412" t="s">
        <v>347</v>
      </c>
      <c r="B74" s="395" t="s">
        <v>323</v>
      </c>
      <c r="C74" s="293"/>
    </row>
    <row r="75" spans="1:3" s="98" customFormat="1" ht="12" customHeight="1" thickBot="1" x14ac:dyDescent="0.2">
      <c r="A75" s="413" t="s">
        <v>324</v>
      </c>
      <c r="B75" s="283" t="s">
        <v>325</v>
      </c>
      <c r="C75" s="288">
        <f>SUM(C76:C77)</f>
        <v>0</v>
      </c>
    </row>
    <row r="76" spans="1:3" s="98" customFormat="1" ht="12" customHeight="1" x14ac:dyDescent="0.2">
      <c r="A76" s="410" t="s">
        <v>348</v>
      </c>
      <c r="B76" s="393" t="s">
        <v>326</v>
      </c>
      <c r="C76" s="293"/>
    </row>
    <row r="77" spans="1:3" s="98" customFormat="1" ht="12" customHeight="1" thickBot="1" x14ac:dyDescent="0.25">
      <c r="A77" s="412" t="s">
        <v>349</v>
      </c>
      <c r="B77" s="395" t="s">
        <v>327</v>
      </c>
      <c r="C77" s="293"/>
    </row>
    <row r="78" spans="1:3" s="97" customFormat="1" ht="12" customHeight="1" thickBot="1" x14ac:dyDescent="0.2">
      <c r="A78" s="413" t="s">
        <v>328</v>
      </c>
      <c r="B78" s="283" t="s">
        <v>329</v>
      </c>
      <c r="C78" s="288">
        <f>SUM(C79:C82)</f>
        <v>0</v>
      </c>
    </row>
    <row r="79" spans="1:3" s="98" customFormat="1" ht="12" customHeight="1" x14ac:dyDescent="0.2">
      <c r="A79" s="410" t="s">
        <v>350</v>
      </c>
      <c r="B79" s="393" t="s">
        <v>330</v>
      </c>
      <c r="C79" s="293"/>
    </row>
    <row r="80" spans="1:3" s="98" customFormat="1" ht="12" customHeight="1" x14ac:dyDescent="0.2">
      <c r="A80" s="411" t="s">
        <v>351</v>
      </c>
      <c r="B80" s="394" t="s">
        <v>331</v>
      </c>
      <c r="C80" s="293"/>
    </row>
    <row r="81" spans="1:3" s="98" customFormat="1" ht="12" customHeight="1" x14ac:dyDescent="0.2">
      <c r="A81" s="412" t="s">
        <v>352</v>
      </c>
      <c r="B81" s="395" t="s">
        <v>554</v>
      </c>
      <c r="C81" s="293"/>
    </row>
    <row r="82" spans="1:3" s="98" customFormat="1" ht="12" customHeight="1" thickBot="1" x14ac:dyDescent="0.25">
      <c r="A82" s="412" t="s">
        <v>567</v>
      </c>
      <c r="B82" s="395" t="s">
        <v>332</v>
      </c>
      <c r="C82" s="293"/>
    </row>
    <row r="83" spans="1:3" s="98" customFormat="1" ht="12" customHeight="1" thickBot="1" x14ac:dyDescent="0.2">
      <c r="A83" s="413" t="s">
        <v>333</v>
      </c>
      <c r="B83" s="283" t="s">
        <v>353</v>
      </c>
      <c r="C83" s="288">
        <f>SUM(C84:C87)</f>
        <v>0</v>
      </c>
    </row>
    <row r="84" spans="1:3" s="98" customFormat="1" ht="12" customHeight="1" x14ac:dyDescent="0.2">
      <c r="A84" s="414" t="s">
        <v>334</v>
      </c>
      <c r="B84" s="393" t="s">
        <v>335</v>
      </c>
      <c r="C84" s="293"/>
    </row>
    <row r="85" spans="1:3" s="98" customFormat="1" ht="12" customHeight="1" x14ac:dyDescent="0.2">
      <c r="A85" s="415" t="s">
        <v>336</v>
      </c>
      <c r="B85" s="394" t="s">
        <v>337</v>
      </c>
      <c r="C85" s="293"/>
    </row>
    <row r="86" spans="1:3" s="98" customFormat="1" ht="12" customHeight="1" x14ac:dyDescent="0.2">
      <c r="A86" s="415" t="s">
        <v>338</v>
      </c>
      <c r="B86" s="394" t="s">
        <v>339</v>
      </c>
      <c r="C86" s="293"/>
    </row>
    <row r="87" spans="1:3" s="97" customFormat="1" ht="12" customHeight="1" thickBot="1" x14ac:dyDescent="0.25">
      <c r="A87" s="416" t="s">
        <v>340</v>
      </c>
      <c r="B87" s="395" t="s">
        <v>341</v>
      </c>
      <c r="C87" s="293"/>
    </row>
    <row r="88" spans="1:3" s="97" customFormat="1" ht="12" customHeight="1" thickBot="1" x14ac:dyDescent="0.2">
      <c r="A88" s="413" t="s">
        <v>342</v>
      </c>
      <c r="B88" s="283" t="s">
        <v>487</v>
      </c>
      <c r="C88" s="434"/>
    </row>
    <row r="89" spans="1:3" s="97" customFormat="1" ht="12" customHeight="1" thickBot="1" x14ac:dyDescent="0.2">
      <c r="A89" s="413" t="s">
        <v>521</v>
      </c>
      <c r="B89" s="283" t="s">
        <v>343</v>
      </c>
      <c r="C89" s="434"/>
    </row>
    <row r="90" spans="1:3" s="97" customFormat="1" ht="12" customHeight="1" thickBot="1" x14ac:dyDescent="0.2">
      <c r="A90" s="413" t="s">
        <v>522</v>
      </c>
      <c r="B90" s="400" t="s">
        <v>490</v>
      </c>
      <c r="C90" s="294">
        <f>+C66+C70+C75+C78+C83+C89+C88</f>
        <v>0</v>
      </c>
    </row>
    <row r="91" spans="1:3" s="97" customFormat="1" ht="12" customHeight="1" thickBot="1" x14ac:dyDescent="0.2">
      <c r="A91" s="417" t="s">
        <v>523</v>
      </c>
      <c r="B91" s="401" t="s">
        <v>524</v>
      </c>
      <c r="C91" s="294">
        <f>+C65+C90</f>
        <v>0</v>
      </c>
    </row>
    <row r="92" spans="1:3" s="98" customFormat="1" ht="15" customHeight="1" thickBot="1" x14ac:dyDescent="0.25">
      <c r="A92" s="238"/>
      <c r="B92" s="239"/>
      <c r="C92" s="351"/>
    </row>
    <row r="93" spans="1:3" s="65" customFormat="1" ht="16.5" customHeight="1" thickBot="1" x14ac:dyDescent="0.25">
      <c r="A93" s="242"/>
      <c r="B93" s="243" t="s">
        <v>58</v>
      </c>
      <c r="C93" s="353"/>
    </row>
    <row r="94" spans="1:3" s="99" customFormat="1" ht="12" customHeight="1" thickBot="1" x14ac:dyDescent="0.25">
      <c r="A94" s="387" t="s">
        <v>18</v>
      </c>
      <c r="B94" s="29" t="s">
        <v>528</v>
      </c>
      <c r="C94" s="287">
        <f>+C95+C96+C97+C98+C99+C112</f>
        <v>0</v>
      </c>
    </row>
    <row r="95" spans="1:3" ht="12" customHeight="1" x14ac:dyDescent="0.2">
      <c r="A95" s="418" t="s">
        <v>99</v>
      </c>
      <c r="B95" s="10" t="s">
        <v>49</v>
      </c>
      <c r="C95" s="289"/>
    </row>
    <row r="96" spans="1:3" ht="12" customHeight="1" x14ac:dyDescent="0.2">
      <c r="A96" s="411" t="s">
        <v>100</v>
      </c>
      <c r="B96" s="8" t="s">
        <v>185</v>
      </c>
      <c r="C96" s="290"/>
    </row>
    <row r="97" spans="1:3" ht="12" customHeight="1" x14ac:dyDescent="0.2">
      <c r="A97" s="411" t="s">
        <v>101</v>
      </c>
      <c r="B97" s="8" t="s">
        <v>141</v>
      </c>
      <c r="C97" s="292"/>
    </row>
    <row r="98" spans="1:3" ht="12" customHeight="1" x14ac:dyDescent="0.2">
      <c r="A98" s="411" t="s">
        <v>102</v>
      </c>
      <c r="B98" s="11" t="s">
        <v>186</v>
      </c>
      <c r="C98" s="292"/>
    </row>
    <row r="99" spans="1:3" ht="12" customHeight="1" x14ac:dyDescent="0.2">
      <c r="A99" s="411" t="s">
        <v>113</v>
      </c>
      <c r="B99" s="19" t="s">
        <v>187</v>
      </c>
      <c r="C99" s="292"/>
    </row>
    <row r="100" spans="1:3" ht="12" customHeight="1" x14ac:dyDescent="0.2">
      <c r="A100" s="411" t="s">
        <v>103</v>
      </c>
      <c r="B100" s="8" t="s">
        <v>525</v>
      </c>
      <c r="C100" s="292"/>
    </row>
    <row r="101" spans="1:3" ht="12" customHeight="1" x14ac:dyDescent="0.2">
      <c r="A101" s="411" t="s">
        <v>104</v>
      </c>
      <c r="B101" s="145" t="s">
        <v>453</v>
      </c>
      <c r="C101" s="292"/>
    </row>
    <row r="102" spans="1:3" ht="12" customHeight="1" x14ac:dyDescent="0.2">
      <c r="A102" s="411" t="s">
        <v>114</v>
      </c>
      <c r="B102" s="145" t="s">
        <v>452</v>
      </c>
      <c r="C102" s="292"/>
    </row>
    <row r="103" spans="1:3" ht="12" customHeight="1" x14ac:dyDescent="0.2">
      <c r="A103" s="411" t="s">
        <v>115</v>
      </c>
      <c r="B103" s="145" t="s">
        <v>359</v>
      </c>
      <c r="C103" s="292"/>
    </row>
    <row r="104" spans="1:3" ht="12" customHeight="1" x14ac:dyDescent="0.2">
      <c r="A104" s="411" t="s">
        <v>116</v>
      </c>
      <c r="B104" s="146" t="s">
        <v>360</v>
      </c>
      <c r="C104" s="292"/>
    </row>
    <row r="105" spans="1:3" ht="12" customHeight="1" x14ac:dyDescent="0.2">
      <c r="A105" s="411" t="s">
        <v>117</v>
      </c>
      <c r="B105" s="146" t="s">
        <v>361</v>
      </c>
      <c r="C105" s="292"/>
    </row>
    <row r="106" spans="1:3" ht="12" customHeight="1" x14ac:dyDescent="0.2">
      <c r="A106" s="411" t="s">
        <v>119</v>
      </c>
      <c r="B106" s="145" t="s">
        <v>362</v>
      </c>
      <c r="C106" s="292"/>
    </row>
    <row r="107" spans="1:3" ht="12" customHeight="1" x14ac:dyDescent="0.2">
      <c r="A107" s="411" t="s">
        <v>188</v>
      </c>
      <c r="B107" s="145" t="s">
        <v>363</v>
      </c>
      <c r="C107" s="292"/>
    </row>
    <row r="108" spans="1:3" ht="12" customHeight="1" x14ac:dyDescent="0.2">
      <c r="A108" s="411" t="s">
        <v>357</v>
      </c>
      <c r="B108" s="146" t="s">
        <v>364</v>
      </c>
      <c r="C108" s="292"/>
    </row>
    <row r="109" spans="1:3" ht="12" customHeight="1" x14ac:dyDescent="0.2">
      <c r="A109" s="419" t="s">
        <v>358</v>
      </c>
      <c r="B109" s="147" t="s">
        <v>365</v>
      </c>
      <c r="C109" s="292"/>
    </row>
    <row r="110" spans="1:3" ht="12" customHeight="1" x14ac:dyDescent="0.2">
      <c r="A110" s="411" t="s">
        <v>450</v>
      </c>
      <c r="B110" s="147" t="s">
        <v>366</v>
      </c>
      <c r="C110" s="292"/>
    </row>
    <row r="111" spans="1:3" ht="12" customHeight="1" x14ac:dyDescent="0.2">
      <c r="A111" s="411" t="s">
        <v>451</v>
      </c>
      <c r="B111" s="146" t="s">
        <v>367</v>
      </c>
      <c r="C111" s="290"/>
    </row>
    <row r="112" spans="1:3" ht="12" customHeight="1" x14ac:dyDescent="0.2">
      <c r="A112" s="411" t="s">
        <v>455</v>
      </c>
      <c r="B112" s="11" t="s">
        <v>50</v>
      </c>
      <c r="C112" s="290"/>
    </row>
    <row r="113" spans="1:3" ht="12" customHeight="1" x14ac:dyDescent="0.2">
      <c r="A113" s="412" t="s">
        <v>456</v>
      </c>
      <c r="B113" s="8" t="s">
        <v>526</v>
      </c>
      <c r="C113" s="292"/>
    </row>
    <row r="114" spans="1:3" ht="12" customHeight="1" thickBot="1" x14ac:dyDescent="0.25">
      <c r="A114" s="420" t="s">
        <v>457</v>
      </c>
      <c r="B114" s="148" t="s">
        <v>527</v>
      </c>
      <c r="C114" s="296"/>
    </row>
    <row r="115" spans="1:3" ht="12" customHeight="1" thickBot="1" x14ac:dyDescent="0.25">
      <c r="A115" s="33" t="s">
        <v>19</v>
      </c>
      <c r="B115" s="28" t="s">
        <v>368</v>
      </c>
      <c r="C115" s="288">
        <f>+C116+C118+C120</f>
        <v>0</v>
      </c>
    </row>
    <row r="116" spans="1:3" ht="12" customHeight="1" x14ac:dyDescent="0.2">
      <c r="A116" s="410" t="s">
        <v>105</v>
      </c>
      <c r="B116" s="8" t="s">
        <v>227</v>
      </c>
      <c r="C116" s="291"/>
    </row>
    <row r="117" spans="1:3" ht="12" customHeight="1" x14ac:dyDescent="0.2">
      <c r="A117" s="410" t="s">
        <v>106</v>
      </c>
      <c r="B117" s="12" t="s">
        <v>372</v>
      </c>
      <c r="C117" s="291"/>
    </row>
    <row r="118" spans="1:3" ht="12" customHeight="1" x14ac:dyDescent="0.2">
      <c r="A118" s="410" t="s">
        <v>107</v>
      </c>
      <c r="B118" s="12" t="s">
        <v>189</v>
      </c>
      <c r="C118" s="290"/>
    </row>
    <row r="119" spans="1:3" ht="12" customHeight="1" x14ac:dyDescent="0.2">
      <c r="A119" s="410" t="s">
        <v>108</v>
      </c>
      <c r="B119" s="12" t="s">
        <v>373</v>
      </c>
      <c r="C119" s="264"/>
    </row>
    <row r="120" spans="1:3" ht="12" customHeight="1" x14ac:dyDescent="0.2">
      <c r="A120" s="410" t="s">
        <v>109</v>
      </c>
      <c r="B120" s="285" t="s">
        <v>230</v>
      </c>
      <c r="C120" s="264"/>
    </row>
    <row r="121" spans="1:3" ht="12" customHeight="1" x14ac:dyDescent="0.2">
      <c r="A121" s="410" t="s">
        <v>118</v>
      </c>
      <c r="B121" s="284" t="s">
        <v>438</v>
      </c>
      <c r="C121" s="264"/>
    </row>
    <row r="122" spans="1:3" ht="12" customHeight="1" x14ac:dyDescent="0.2">
      <c r="A122" s="410" t="s">
        <v>120</v>
      </c>
      <c r="B122" s="391" t="s">
        <v>378</v>
      </c>
      <c r="C122" s="264"/>
    </row>
    <row r="123" spans="1:3" ht="12" customHeight="1" x14ac:dyDescent="0.2">
      <c r="A123" s="410" t="s">
        <v>190</v>
      </c>
      <c r="B123" s="146" t="s">
        <v>361</v>
      </c>
      <c r="C123" s="264"/>
    </row>
    <row r="124" spans="1:3" ht="12" customHeight="1" x14ac:dyDescent="0.2">
      <c r="A124" s="410" t="s">
        <v>191</v>
      </c>
      <c r="B124" s="146" t="s">
        <v>377</v>
      </c>
      <c r="C124" s="264"/>
    </row>
    <row r="125" spans="1:3" ht="12" customHeight="1" x14ac:dyDescent="0.2">
      <c r="A125" s="410" t="s">
        <v>192</v>
      </c>
      <c r="B125" s="146" t="s">
        <v>376</v>
      </c>
      <c r="C125" s="264"/>
    </row>
    <row r="126" spans="1:3" ht="12" customHeight="1" x14ac:dyDescent="0.2">
      <c r="A126" s="410" t="s">
        <v>369</v>
      </c>
      <c r="B126" s="146" t="s">
        <v>364</v>
      </c>
      <c r="C126" s="264"/>
    </row>
    <row r="127" spans="1:3" ht="12" customHeight="1" x14ac:dyDescent="0.2">
      <c r="A127" s="410" t="s">
        <v>370</v>
      </c>
      <c r="B127" s="146" t="s">
        <v>375</v>
      </c>
      <c r="C127" s="264"/>
    </row>
    <row r="128" spans="1:3" ht="12" customHeight="1" thickBot="1" x14ac:dyDescent="0.25">
      <c r="A128" s="419" t="s">
        <v>371</v>
      </c>
      <c r="B128" s="146" t="s">
        <v>374</v>
      </c>
      <c r="C128" s="265"/>
    </row>
    <row r="129" spans="1:11" ht="12" customHeight="1" thickBot="1" x14ac:dyDescent="0.25">
      <c r="A129" s="33" t="s">
        <v>20</v>
      </c>
      <c r="B129" s="130" t="s">
        <v>460</v>
      </c>
      <c r="C129" s="288">
        <f>+C94+C115</f>
        <v>0</v>
      </c>
    </row>
    <row r="130" spans="1:11" ht="12" customHeight="1" thickBot="1" x14ac:dyDescent="0.25">
      <c r="A130" s="33" t="s">
        <v>21</v>
      </c>
      <c r="B130" s="130" t="s">
        <v>461</v>
      </c>
      <c r="C130" s="288">
        <f>+C131+C132+C133</f>
        <v>0</v>
      </c>
    </row>
    <row r="131" spans="1:11" s="99" customFormat="1" ht="12" customHeight="1" x14ac:dyDescent="0.2">
      <c r="A131" s="410" t="s">
        <v>269</v>
      </c>
      <c r="B131" s="9" t="s">
        <v>531</v>
      </c>
      <c r="C131" s="264"/>
    </row>
    <row r="132" spans="1:11" ht="12" customHeight="1" x14ac:dyDescent="0.2">
      <c r="A132" s="410" t="s">
        <v>272</v>
      </c>
      <c r="B132" s="9" t="s">
        <v>469</v>
      </c>
      <c r="C132" s="264"/>
    </row>
    <row r="133" spans="1:11" ht="12" customHeight="1" thickBot="1" x14ac:dyDescent="0.25">
      <c r="A133" s="419" t="s">
        <v>273</v>
      </c>
      <c r="B133" s="7" t="s">
        <v>530</v>
      </c>
      <c r="C133" s="264"/>
    </row>
    <row r="134" spans="1:11" ht="12" customHeight="1" thickBot="1" x14ac:dyDescent="0.25">
      <c r="A134" s="33" t="s">
        <v>22</v>
      </c>
      <c r="B134" s="130" t="s">
        <v>462</v>
      </c>
      <c r="C134" s="288">
        <f>+C135+C136+C137+C138+C139+C140</f>
        <v>0</v>
      </c>
    </row>
    <row r="135" spans="1:11" ht="12" customHeight="1" x14ac:dyDescent="0.2">
      <c r="A135" s="410" t="s">
        <v>92</v>
      </c>
      <c r="B135" s="9" t="s">
        <v>471</v>
      </c>
      <c r="C135" s="264"/>
    </row>
    <row r="136" spans="1:11" ht="12" customHeight="1" x14ac:dyDescent="0.2">
      <c r="A136" s="410" t="s">
        <v>93</v>
      </c>
      <c r="B136" s="9" t="s">
        <v>463</v>
      </c>
      <c r="C136" s="264"/>
    </row>
    <row r="137" spans="1:11" ht="12" customHeight="1" x14ac:dyDescent="0.2">
      <c r="A137" s="410" t="s">
        <v>94</v>
      </c>
      <c r="B137" s="9" t="s">
        <v>464</v>
      </c>
      <c r="C137" s="264"/>
    </row>
    <row r="138" spans="1:11" ht="12" customHeight="1" x14ac:dyDescent="0.2">
      <c r="A138" s="410" t="s">
        <v>177</v>
      </c>
      <c r="B138" s="9" t="s">
        <v>529</v>
      </c>
      <c r="C138" s="264"/>
    </row>
    <row r="139" spans="1:11" ht="12" customHeight="1" x14ac:dyDescent="0.2">
      <c r="A139" s="410" t="s">
        <v>178</v>
      </c>
      <c r="B139" s="9" t="s">
        <v>466</v>
      </c>
      <c r="C139" s="264"/>
    </row>
    <row r="140" spans="1:11" s="99" customFormat="1" ht="12" customHeight="1" thickBot="1" x14ac:dyDescent="0.25">
      <c r="A140" s="419" t="s">
        <v>179</v>
      </c>
      <c r="B140" s="7" t="s">
        <v>467</v>
      </c>
      <c r="C140" s="264"/>
    </row>
    <row r="141" spans="1:11" ht="12" customHeight="1" thickBot="1" x14ac:dyDescent="0.25">
      <c r="A141" s="33" t="s">
        <v>23</v>
      </c>
      <c r="B141" s="130" t="s">
        <v>555</v>
      </c>
      <c r="C141" s="294">
        <f>+C142+C143+C145+C146+C144</f>
        <v>0</v>
      </c>
      <c r="K141" s="249"/>
    </row>
    <row r="142" spans="1:11" x14ac:dyDescent="0.2">
      <c r="A142" s="410" t="s">
        <v>95</v>
      </c>
      <c r="B142" s="9" t="s">
        <v>379</v>
      </c>
      <c r="C142" s="264"/>
    </row>
    <row r="143" spans="1:11" ht="12" customHeight="1" x14ac:dyDescent="0.2">
      <c r="A143" s="410" t="s">
        <v>96</v>
      </c>
      <c r="B143" s="9" t="s">
        <v>380</v>
      </c>
      <c r="C143" s="264"/>
    </row>
    <row r="144" spans="1:11" s="99" customFormat="1" ht="12" customHeight="1" x14ac:dyDescent="0.2">
      <c r="A144" s="410" t="s">
        <v>293</v>
      </c>
      <c r="B144" s="9" t="s">
        <v>554</v>
      </c>
      <c r="C144" s="264"/>
    </row>
    <row r="145" spans="1:3" s="99" customFormat="1" ht="12" customHeight="1" x14ac:dyDescent="0.2">
      <c r="A145" s="410" t="s">
        <v>294</v>
      </c>
      <c r="B145" s="9" t="s">
        <v>476</v>
      </c>
      <c r="C145" s="264"/>
    </row>
    <row r="146" spans="1:3" s="99" customFormat="1" ht="12" customHeight="1" thickBot="1" x14ac:dyDescent="0.25">
      <c r="A146" s="419" t="s">
        <v>295</v>
      </c>
      <c r="B146" s="7" t="s">
        <v>399</v>
      </c>
      <c r="C146" s="264"/>
    </row>
    <row r="147" spans="1:3" s="99" customFormat="1" ht="12" customHeight="1" thickBot="1" x14ac:dyDescent="0.25">
      <c r="A147" s="33" t="s">
        <v>24</v>
      </c>
      <c r="B147" s="130" t="s">
        <v>477</v>
      </c>
      <c r="C147" s="297">
        <f>+C148+C149+C150+C151+C152</f>
        <v>0</v>
      </c>
    </row>
    <row r="148" spans="1:3" s="99" customFormat="1" ht="12" customHeight="1" x14ac:dyDescent="0.2">
      <c r="A148" s="410" t="s">
        <v>97</v>
      </c>
      <c r="B148" s="9" t="s">
        <v>472</v>
      </c>
      <c r="C148" s="264"/>
    </row>
    <row r="149" spans="1:3" s="99" customFormat="1" ht="12" customHeight="1" x14ac:dyDescent="0.2">
      <c r="A149" s="410" t="s">
        <v>98</v>
      </c>
      <c r="B149" s="9" t="s">
        <v>479</v>
      </c>
      <c r="C149" s="264"/>
    </row>
    <row r="150" spans="1:3" s="99" customFormat="1" ht="12" customHeight="1" x14ac:dyDescent="0.2">
      <c r="A150" s="410" t="s">
        <v>305</v>
      </c>
      <c r="B150" s="9" t="s">
        <v>474</v>
      </c>
      <c r="C150" s="264"/>
    </row>
    <row r="151" spans="1:3" ht="12.75" customHeight="1" x14ac:dyDescent="0.2">
      <c r="A151" s="410" t="s">
        <v>306</v>
      </c>
      <c r="B151" s="9" t="s">
        <v>532</v>
      </c>
      <c r="C151" s="264"/>
    </row>
    <row r="152" spans="1:3" ht="12.75" customHeight="1" thickBot="1" x14ac:dyDescent="0.25">
      <c r="A152" s="419" t="s">
        <v>478</v>
      </c>
      <c r="B152" s="7" t="s">
        <v>481</v>
      </c>
      <c r="C152" s="265"/>
    </row>
    <row r="153" spans="1:3" ht="12.75" customHeight="1" thickBot="1" x14ac:dyDescent="0.25">
      <c r="A153" s="468" t="s">
        <v>25</v>
      </c>
      <c r="B153" s="130" t="s">
        <v>482</v>
      </c>
      <c r="C153" s="297"/>
    </row>
    <row r="154" spans="1:3" ht="12" customHeight="1" thickBot="1" x14ac:dyDescent="0.25">
      <c r="A154" s="468" t="s">
        <v>26</v>
      </c>
      <c r="B154" s="130" t="s">
        <v>483</v>
      </c>
      <c r="C154" s="297"/>
    </row>
    <row r="155" spans="1:3" ht="15" customHeight="1" thickBot="1" x14ac:dyDescent="0.25">
      <c r="A155" s="33" t="s">
        <v>27</v>
      </c>
      <c r="B155" s="130" t="s">
        <v>485</v>
      </c>
      <c r="C155" s="402">
        <f>+C130+C134+C141+C147+C153+C154</f>
        <v>0</v>
      </c>
    </row>
    <row r="156" spans="1:3" ht="13.5" thickBot="1" x14ac:dyDescent="0.25">
      <c r="A156" s="421" t="s">
        <v>28</v>
      </c>
      <c r="B156" s="366" t="s">
        <v>484</v>
      </c>
      <c r="C156" s="402">
        <f>+C129+C155</f>
        <v>0</v>
      </c>
    </row>
    <row r="157" spans="1:3" ht="15" customHeight="1" thickBot="1" x14ac:dyDescent="0.25">
      <c r="A157" s="371"/>
      <c r="B157" s="372"/>
      <c r="C157" s="373"/>
    </row>
    <row r="158" spans="1:3" ht="14.25" customHeight="1" thickBot="1" x14ac:dyDescent="0.25">
      <c r="A158" s="246" t="s">
        <v>533</v>
      </c>
      <c r="B158" s="247"/>
      <c r="C158" s="127"/>
    </row>
    <row r="159" spans="1:3" ht="13.5" thickBot="1" x14ac:dyDescent="0.25">
      <c r="A159" s="246" t="s">
        <v>208</v>
      </c>
      <c r="B159" s="247"/>
      <c r="C159" s="127">
        <v>0</v>
      </c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1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58"/>
  <sheetViews>
    <sheetView zoomScale="130" zoomScaleNormal="130" zoomScaleSheetLayoutView="85" workbookViewId="0">
      <selection activeCell="C95" sqref="C95:C98"/>
    </sheetView>
  </sheetViews>
  <sheetFormatPr defaultRowHeight="12.75" x14ac:dyDescent="0.2"/>
  <cols>
    <col min="1" max="1" width="19.5" style="374" customWidth="1"/>
    <col min="2" max="2" width="72" style="375" customWidth="1"/>
    <col min="3" max="3" width="25" style="376" customWidth="1"/>
    <col min="4" max="16384" width="9.33203125" style="3"/>
  </cols>
  <sheetData>
    <row r="1" spans="1:3" s="2" customFormat="1" ht="16.5" customHeight="1" thickBot="1" x14ac:dyDescent="0.25">
      <c r="A1" s="226"/>
      <c r="B1" s="227"/>
      <c r="C1" s="248" t="str">
        <f>+CONCATENATE("9.1.3. melléklet a ……/",LEFT(ÖSSZEFÜGGÉSEK!A5,4),". (….) önkormányzati rendelethez")</f>
        <v>9.1.3. melléklet a ……/2021. (….) önkormányzati rendelethez</v>
      </c>
    </row>
    <row r="2" spans="1:3" s="95" customFormat="1" ht="21" customHeight="1" x14ac:dyDescent="0.2">
      <c r="A2" s="385" t="s">
        <v>62</v>
      </c>
      <c r="B2" s="342" t="s">
        <v>565</v>
      </c>
      <c r="C2" s="344" t="s">
        <v>53</v>
      </c>
    </row>
    <row r="3" spans="1:3" s="95" customFormat="1" ht="16.5" thickBot="1" x14ac:dyDescent="0.25">
      <c r="A3" s="228" t="s">
        <v>205</v>
      </c>
      <c r="B3" s="343" t="s">
        <v>542</v>
      </c>
      <c r="C3" s="467" t="s">
        <v>440</v>
      </c>
    </row>
    <row r="4" spans="1:3" s="96" customFormat="1" ht="15.95" customHeight="1" thickBot="1" x14ac:dyDescent="0.3">
      <c r="A4" s="229"/>
      <c r="B4" s="229"/>
      <c r="C4" s="4" t="s">
        <v>54</v>
      </c>
    </row>
    <row r="5" spans="1:3" ht="13.5" thickBot="1" x14ac:dyDescent="0.25">
      <c r="A5" s="386" t="s">
        <v>207</v>
      </c>
      <c r="B5" s="230" t="s">
        <v>55</v>
      </c>
      <c r="C5" s="345" t="s">
        <v>56</v>
      </c>
    </row>
    <row r="6" spans="1:3" s="65" customFormat="1" ht="12.95" customHeight="1" thickBot="1" x14ac:dyDescent="0.25">
      <c r="A6" s="36" t="s">
        <v>505</v>
      </c>
      <c r="B6" s="202" t="s">
        <v>506</v>
      </c>
      <c r="C6" s="203" t="s">
        <v>507</v>
      </c>
    </row>
    <row r="7" spans="1:3" s="65" customFormat="1" ht="15.95" customHeight="1" thickBot="1" x14ac:dyDescent="0.25">
      <c r="A7" s="232"/>
      <c r="B7" s="233" t="s">
        <v>57</v>
      </c>
      <c r="C7" s="346"/>
    </row>
    <row r="8" spans="1:3" s="65" customFormat="1" ht="12" customHeight="1" thickBot="1" x14ac:dyDescent="0.25">
      <c r="A8" s="33" t="s">
        <v>18</v>
      </c>
      <c r="B8" s="21" t="s">
        <v>253</v>
      </c>
      <c r="C8" s="288">
        <f>+C9+C10+C11+C12+C13+C14</f>
        <v>0</v>
      </c>
    </row>
    <row r="9" spans="1:3" s="97" customFormat="1" ht="12" customHeight="1" x14ac:dyDescent="0.2">
      <c r="A9" s="410" t="s">
        <v>99</v>
      </c>
      <c r="B9" s="393" t="s">
        <v>254</v>
      </c>
      <c r="C9" s="291"/>
    </row>
    <row r="10" spans="1:3" s="98" customFormat="1" ht="12" customHeight="1" x14ac:dyDescent="0.2">
      <c r="A10" s="411" t="s">
        <v>100</v>
      </c>
      <c r="B10" s="394" t="s">
        <v>255</v>
      </c>
      <c r="C10" s="290"/>
    </row>
    <row r="11" spans="1:3" s="98" customFormat="1" ht="12" customHeight="1" x14ac:dyDescent="0.2">
      <c r="A11" s="411" t="s">
        <v>101</v>
      </c>
      <c r="B11" s="394" t="s">
        <v>256</v>
      </c>
      <c r="C11" s="290"/>
    </row>
    <row r="12" spans="1:3" s="98" customFormat="1" ht="12" customHeight="1" x14ac:dyDescent="0.2">
      <c r="A12" s="411" t="s">
        <v>102</v>
      </c>
      <c r="B12" s="394" t="s">
        <v>257</v>
      </c>
      <c r="C12" s="290"/>
    </row>
    <row r="13" spans="1:3" s="98" customFormat="1" ht="12" customHeight="1" x14ac:dyDescent="0.2">
      <c r="A13" s="411" t="s">
        <v>150</v>
      </c>
      <c r="B13" s="394" t="s">
        <v>519</v>
      </c>
      <c r="C13" s="290"/>
    </row>
    <row r="14" spans="1:3" s="97" customFormat="1" ht="12" customHeight="1" thickBot="1" x14ac:dyDescent="0.25">
      <c r="A14" s="412" t="s">
        <v>103</v>
      </c>
      <c r="B14" s="395" t="s">
        <v>442</v>
      </c>
      <c r="C14" s="290"/>
    </row>
    <row r="15" spans="1:3" s="97" customFormat="1" ht="12" customHeight="1" thickBot="1" x14ac:dyDescent="0.25">
      <c r="A15" s="33" t="s">
        <v>19</v>
      </c>
      <c r="B15" s="283" t="s">
        <v>258</v>
      </c>
      <c r="C15" s="288">
        <f>+C16+C17+C18+C19+C20</f>
        <v>0</v>
      </c>
    </row>
    <row r="16" spans="1:3" s="97" customFormat="1" ht="12" customHeight="1" x14ac:dyDescent="0.2">
      <c r="A16" s="410" t="s">
        <v>105</v>
      </c>
      <c r="B16" s="393" t="s">
        <v>259</v>
      </c>
      <c r="C16" s="291"/>
    </row>
    <row r="17" spans="1:3" s="97" customFormat="1" ht="12" customHeight="1" x14ac:dyDescent="0.2">
      <c r="A17" s="411" t="s">
        <v>106</v>
      </c>
      <c r="B17" s="394" t="s">
        <v>260</v>
      </c>
      <c r="C17" s="290"/>
    </row>
    <row r="18" spans="1:3" s="97" customFormat="1" ht="12" customHeight="1" x14ac:dyDescent="0.2">
      <c r="A18" s="411" t="s">
        <v>107</v>
      </c>
      <c r="B18" s="394" t="s">
        <v>432</v>
      </c>
      <c r="C18" s="290"/>
    </row>
    <row r="19" spans="1:3" s="97" customFormat="1" ht="12" customHeight="1" x14ac:dyDescent="0.2">
      <c r="A19" s="411" t="s">
        <v>108</v>
      </c>
      <c r="B19" s="394" t="s">
        <v>433</v>
      </c>
      <c r="C19" s="290"/>
    </row>
    <row r="20" spans="1:3" s="97" customFormat="1" ht="12" customHeight="1" x14ac:dyDescent="0.2">
      <c r="A20" s="411" t="s">
        <v>109</v>
      </c>
      <c r="B20" s="394" t="s">
        <v>261</v>
      </c>
      <c r="C20" s="290"/>
    </row>
    <row r="21" spans="1:3" s="98" customFormat="1" ht="12" customHeight="1" thickBot="1" x14ac:dyDescent="0.25">
      <c r="A21" s="412" t="s">
        <v>118</v>
      </c>
      <c r="B21" s="395" t="s">
        <v>262</v>
      </c>
      <c r="C21" s="292"/>
    </row>
    <row r="22" spans="1:3" s="98" customFormat="1" ht="12" customHeight="1" thickBot="1" x14ac:dyDescent="0.25">
      <c r="A22" s="33" t="s">
        <v>20</v>
      </c>
      <c r="B22" s="21" t="s">
        <v>263</v>
      </c>
      <c r="C22" s="288">
        <f>+C23+C24+C25+C26+C27</f>
        <v>0</v>
      </c>
    </row>
    <row r="23" spans="1:3" s="98" customFormat="1" ht="12" customHeight="1" x14ac:dyDescent="0.2">
      <c r="A23" s="410" t="s">
        <v>88</v>
      </c>
      <c r="B23" s="393" t="s">
        <v>264</v>
      </c>
      <c r="C23" s="291"/>
    </row>
    <row r="24" spans="1:3" s="97" customFormat="1" ht="12" customHeight="1" x14ac:dyDescent="0.2">
      <c r="A24" s="411" t="s">
        <v>89</v>
      </c>
      <c r="B24" s="394" t="s">
        <v>265</v>
      </c>
      <c r="C24" s="290"/>
    </row>
    <row r="25" spans="1:3" s="98" customFormat="1" ht="12" customHeight="1" x14ac:dyDescent="0.2">
      <c r="A25" s="411" t="s">
        <v>90</v>
      </c>
      <c r="B25" s="394" t="s">
        <v>434</v>
      </c>
      <c r="C25" s="290"/>
    </row>
    <row r="26" spans="1:3" s="98" customFormat="1" ht="12" customHeight="1" x14ac:dyDescent="0.2">
      <c r="A26" s="411" t="s">
        <v>91</v>
      </c>
      <c r="B26" s="394" t="s">
        <v>435</v>
      </c>
      <c r="C26" s="290"/>
    </row>
    <row r="27" spans="1:3" s="98" customFormat="1" ht="12" customHeight="1" x14ac:dyDescent="0.2">
      <c r="A27" s="411" t="s">
        <v>173</v>
      </c>
      <c r="B27" s="394" t="s">
        <v>266</v>
      </c>
      <c r="C27" s="290"/>
    </row>
    <row r="28" spans="1:3" s="98" customFormat="1" ht="12" customHeight="1" thickBot="1" x14ac:dyDescent="0.25">
      <c r="A28" s="412" t="s">
        <v>174</v>
      </c>
      <c r="B28" s="395" t="s">
        <v>267</v>
      </c>
      <c r="C28" s="292"/>
    </row>
    <row r="29" spans="1:3" s="98" customFormat="1" ht="12" customHeight="1" thickBot="1" x14ac:dyDescent="0.25">
      <c r="A29" s="33" t="s">
        <v>175</v>
      </c>
      <c r="B29" s="21" t="s">
        <v>268</v>
      </c>
      <c r="C29" s="294">
        <f>+C30+C34+C35+C36</f>
        <v>0</v>
      </c>
    </row>
    <row r="30" spans="1:3" s="98" customFormat="1" ht="12" customHeight="1" x14ac:dyDescent="0.2">
      <c r="A30" s="410" t="s">
        <v>269</v>
      </c>
      <c r="B30" s="393" t="s">
        <v>520</v>
      </c>
      <c r="C30" s="390">
        <f>+C31+C32+C33</f>
        <v>0</v>
      </c>
    </row>
    <row r="31" spans="1:3" s="98" customFormat="1" ht="12" customHeight="1" x14ac:dyDescent="0.2">
      <c r="A31" s="411" t="s">
        <v>270</v>
      </c>
      <c r="B31" s="394" t="s">
        <v>275</v>
      </c>
      <c r="C31" s="290"/>
    </row>
    <row r="32" spans="1:3" s="98" customFormat="1" ht="12" customHeight="1" x14ac:dyDescent="0.2">
      <c r="A32" s="411" t="s">
        <v>271</v>
      </c>
      <c r="B32" s="394" t="s">
        <v>276</v>
      </c>
      <c r="C32" s="290"/>
    </row>
    <row r="33" spans="1:3" s="98" customFormat="1" ht="12" customHeight="1" x14ac:dyDescent="0.2">
      <c r="A33" s="411" t="s">
        <v>446</v>
      </c>
      <c r="B33" s="459" t="s">
        <v>447</v>
      </c>
      <c r="C33" s="290"/>
    </row>
    <row r="34" spans="1:3" s="98" customFormat="1" ht="12" customHeight="1" x14ac:dyDescent="0.2">
      <c r="A34" s="411" t="s">
        <v>272</v>
      </c>
      <c r="B34" s="394" t="s">
        <v>277</v>
      </c>
      <c r="C34" s="290"/>
    </row>
    <row r="35" spans="1:3" s="98" customFormat="1" ht="12" customHeight="1" x14ac:dyDescent="0.2">
      <c r="A35" s="411" t="s">
        <v>273</v>
      </c>
      <c r="B35" s="394" t="s">
        <v>278</v>
      </c>
      <c r="C35" s="290"/>
    </row>
    <row r="36" spans="1:3" s="98" customFormat="1" ht="12" customHeight="1" thickBot="1" x14ac:dyDescent="0.25">
      <c r="A36" s="412" t="s">
        <v>274</v>
      </c>
      <c r="B36" s="395" t="s">
        <v>279</v>
      </c>
      <c r="C36" s="292"/>
    </row>
    <row r="37" spans="1:3" s="98" customFormat="1" ht="12" customHeight="1" thickBot="1" x14ac:dyDescent="0.25">
      <c r="A37" s="33" t="s">
        <v>22</v>
      </c>
      <c r="B37" s="21" t="s">
        <v>443</v>
      </c>
      <c r="C37" s="288">
        <f>SUM(C38:C48)</f>
        <v>0</v>
      </c>
    </row>
    <row r="38" spans="1:3" s="98" customFormat="1" ht="12" customHeight="1" x14ac:dyDescent="0.2">
      <c r="A38" s="410" t="s">
        <v>92</v>
      </c>
      <c r="B38" s="393" t="s">
        <v>282</v>
      </c>
      <c r="C38" s="291"/>
    </row>
    <row r="39" spans="1:3" s="98" customFormat="1" ht="12" customHeight="1" x14ac:dyDescent="0.2">
      <c r="A39" s="411" t="s">
        <v>93</v>
      </c>
      <c r="B39" s="394" t="s">
        <v>283</v>
      </c>
      <c r="C39" s="290"/>
    </row>
    <row r="40" spans="1:3" s="98" customFormat="1" ht="12" customHeight="1" x14ac:dyDescent="0.2">
      <c r="A40" s="411" t="s">
        <v>94</v>
      </c>
      <c r="B40" s="394" t="s">
        <v>284</v>
      </c>
      <c r="C40" s="290"/>
    </row>
    <row r="41" spans="1:3" s="98" customFormat="1" ht="12" customHeight="1" x14ac:dyDescent="0.2">
      <c r="A41" s="411" t="s">
        <v>177</v>
      </c>
      <c r="B41" s="394" t="s">
        <v>285</v>
      </c>
      <c r="C41" s="290"/>
    </row>
    <row r="42" spans="1:3" s="98" customFormat="1" ht="12" customHeight="1" x14ac:dyDescent="0.2">
      <c r="A42" s="411" t="s">
        <v>178</v>
      </c>
      <c r="B42" s="394" t="s">
        <v>286</v>
      </c>
      <c r="C42" s="290"/>
    </row>
    <row r="43" spans="1:3" s="98" customFormat="1" ht="12" customHeight="1" x14ac:dyDescent="0.2">
      <c r="A43" s="411" t="s">
        <v>179</v>
      </c>
      <c r="B43" s="394" t="s">
        <v>287</v>
      </c>
      <c r="C43" s="290"/>
    </row>
    <row r="44" spans="1:3" s="98" customFormat="1" ht="12" customHeight="1" x14ac:dyDescent="0.2">
      <c r="A44" s="411" t="s">
        <v>180</v>
      </c>
      <c r="B44" s="394" t="s">
        <v>288</v>
      </c>
      <c r="C44" s="290"/>
    </row>
    <row r="45" spans="1:3" s="98" customFormat="1" ht="12" customHeight="1" x14ac:dyDescent="0.2">
      <c r="A45" s="411" t="s">
        <v>181</v>
      </c>
      <c r="B45" s="394" t="s">
        <v>289</v>
      </c>
      <c r="C45" s="290"/>
    </row>
    <row r="46" spans="1:3" s="98" customFormat="1" ht="12" customHeight="1" x14ac:dyDescent="0.2">
      <c r="A46" s="411" t="s">
        <v>280</v>
      </c>
      <c r="B46" s="394" t="s">
        <v>290</v>
      </c>
      <c r="C46" s="293"/>
    </row>
    <row r="47" spans="1:3" s="98" customFormat="1" ht="12" customHeight="1" x14ac:dyDescent="0.2">
      <c r="A47" s="412" t="s">
        <v>281</v>
      </c>
      <c r="B47" s="395" t="s">
        <v>445</v>
      </c>
      <c r="C47" s="382"/>
    </row>
    <row r="48" spans="1:3" s="98" customFormat="1" ht="12" customHeight="1" thickBot="1" x14ac:dyDescent="0.25">
      <c r="A48" s="412" t="s">
        <v>444</v>
      </c>
      <c r="B48" s="395" t="s">
        <v>291</v>
      </c>
      <c r="C48" s="382"/>
    </row>
    <row r="49" spans="1:3" s="98" customFormat="1" ht="12" customHeight="1" thickBot="1" x14ac:dyDescent="0.25">
      <c r="A49" s="33" t="s">
        <v>23</v>
      </c>
      <c r="B49" s="21" t="s">
        <v>292</v>
      </c>
      <c r="C49" s="288">
        <f>SUM(C50:C54)</f>
        <v>0</v>
      </c>
    </row>
    <row r="50" spans="1:3" s="98" customFormat="1" ht="12" customHeight="1" x14ac:dyDescent="0.2">
      <c r="A50" s="410" t="s">
        <v>95</v>
      </c>
      <c r="B50" s="393" t="s">
        <v>296</v>
      </c>
      <c r="C50" s="433"/>
    </row>
    <row r="51" spans="1:3" s="98" customFormat="1" ht="12" customHeight="1" x14ac:dyDescent="0.2">
      <c r="A51" s="411" t="s">
        <v>96</v>
      </c>
      <c r="B51" s="394" t="s">
        <v>297</v>
      </c>
      <c r="C51" s="293"/>
    </row>
    <row r="52" spans="1:3" s="98" customFormat="1" ht="12" customHeight="1" x14ac:dyDescent="0.2">
      <c r="A52" s="411" t="s">
        <v>293</v>
      </c>
      <c r="B52" s="394" t="s">
        <v>298</v>
      </c>
      <c r="C52" s="293"/>
    </row>
    <row r="53" spans="1:3" s="98" customFormat="1" ht="12" customHeight="1" x14ac:dyDescent="0.2">
      <c r="A53" s="411" t="s">
        <v>294</v>
      </c>
      <c r="B53" s="394" t="s">
        <v>299</v>
      </c>
      <c r="C53" s="293"/>
    </row>
    <row r="54" spans="1:3" s="98" customFormat="1" ht="12" customHeight="1" thickBot="1" x14ac:dyDescent="0.25">
      <c r="A54" s="412" t="s">
        <v>295</v>
      </c>
      <c r="B54" s="395" t="s">
        <v>300</v>
      </c>
      <c r="C54" s="382"/>
    </row>
    <row r="55" spans="1:3" s="98" customFormat="1" ht="12" customHeight="1" thickBot="1" x14ac:dyDescent="0.25">
      <c r="A55" s="33" t="s">
        <v>182</v>
      </c>
      <c r="B55" s="21" t="s">
        <v>301</v>
      </c>
      <c r="C55" s="288">
        <f>SUM(C56:C58)</f>
        <v>0</v>
      </c>
    </row>
    <row r="56" spans="1:3" s="98" customFormat="1" ht="12" customHeight="1" x14ac:dyDescent="0.2">
      <c r="A56" s="410" t="s">
        <v>97</v>
      </c>
      <c r="B56" s="393" t="s">
        <v>302</v>
      </c>
      <c r="C56" s="291"/>
    </row>
    <row r="57" spans="1:3" s="98" customFormat="1" ht="12" customHeight="1" x14ac:dyDescent="0.2">
      <c r="A57" s="411" t="s">
        <v>98</v>
      </c>
      <c r="B57" s="394" t="s">
        <v>436</v>
      </c>
      <c r="C57" s="290"/>
    </row>
    <row r="58" spans="1:3" s="98" customFormat="1" ht="12" customHeight="1" x14ac:dyDescent="0.2">
      <c r="A58" s="411" t="s">
        <v>305</v>
      </c>
      <c r="B58" s="394" t="s">
        <v>303</v>
      </c>
      <c r="C58" s="290"/>
    </row>
    <row r="59" spans="1:3" s="98" customFormat="1" ht="12" customHeight="1" thickBot="1" x14ac:dyDescent="0.25">
      <c r="A59" s="412" t="s">
        <v>306</v>
      </c>
      <c r="B59" s="395" t="s">
        <v>304</v>
      </c>
      <c r="C59" s="292"/>
    </row>
    <row r="60" spans="1:3" s="98" customFormat="1" ht="12" customHeight="1" thickBot="1" x14ac:dyDescent="0.25">
      <c r="A60" s="33" t="s">
        <v>25</v>
      </c>
      <c r="B60" s="283" t="s">
        <v>307</v>
      </c>
      <c r="C60" s="288">
        <f>SUM(C61:C63)</f>
        <v>0</v>
      </c>
    </row>
    <row r="61" spans="1:3" s="98" customFormat="1" ht="12" customHeight="1" x14ac:dyDescent="0.2">
      <c r="A61" s="410" t="s">
        <v>183</v>
      </c>
      <c r="B61" s="393" t="s">
        <v>309</v>
      </c>
      <c r="C61" s="293"/>
    </row>
    <row r="62" spans="1:3" s="98" customFormat="1" ht="12" customHeight="1" x14ac:dyDescent="0.2">
      <c r="A62" s="411" t="s">
        <v>184</v>
      </c>
      <c r="B62" s="394" t="s">
        <v>437</v>
      </c>
      <c r="C62" s="293"/>
    </row>
    <row r="63" spans="1:3" s="98" customFormat="1" ht="12" customHeight="1" x14ac:dyDescent="0.2">
      <c r="A63" s="411" t="s">
        <v>229</v>
      </c>
      <c r="B63" s="394" t="s">
        <v>310</v>
      </c>
      <c r="C63" s="293"/>
    </row>
    <row r="64" spans="1:3" s="98" customFormat="1" ht="12" customHeight="1" thickBot="1" x14ac:dyDescent="0.25">
      <c r="A64" s="412" t="s">
        <v>308</v>
      </c>
      <c r="B64" s="395" t="s">
        <v>311</v>
      </c>
      <c r="C64" s="293"/>
    </row>
    <row r="65" spans="1:3" s="98" customFormat="1" ht="12" customHeight="1" thickBot="1" x14ac:dyDescent="0.25">
      <c r="A65" s="33" t="s">
        <v>26</v>
      </c>
      <c r="B65" s="21" t="s">
        <v>312</v>
      </c>
      <c r="C65" s="294">
        <f>+C8+C15+C22+C29+C37+C49+C55+C60</f>
        <v>0</v>
      </c>
    </row>
    <row r="66" spans="1:3" s="98" customFormat="1" ht="12" customHeight="1" thickBot="1" x14ac:dyDescent="0.2">
      <c r="A66" s="413" t="s">
        <v>403</v>
      </c>
      <c r="B66" s="283" t="s">
        <v>314</v>
      </c>
      <c r="C66" s="288">
        <f>SUM(C67:C69)</f>
        <v>0</v>
      </c>
    </row>
    <row r="67" spans="1:3" s="98" customFormat="1" ht="12" customHeight="1" x14ac:dyDescent="0.2">
      <c r="A67" s="410" t="s">
        <v>345</v>
      </c>
      <c r="B67" s="393" t="s">
        <v>315</v>
      </c>
      <c r="C67" s="293"/>
    </row>
    <row r="68" spans="1:3" s="98" customFormat="1" ht="12" customHeight="1" x14ac:dyDescent="0.2">
      <c r="A68" s="411" t="s">
        <v>354</v>
      </c>
      <c r="B68" s="394" t="s">
        <v>316</v>
      </c>
      <c r="C68" s="293"/>
    </row>
    <row r="69" spans="1:3" s="98" customFormat="1" ht="12" customHeight="1" thickBot="1" x14ac:dyDescent="0.25">
      <c r="A69" s="412" t="s">
        <v>355</v>
      </c>
      <c r="B69" s="396" t="s">
        <v>317</v>
      </c>
      <c r="C69" s="293"/>
    </row>
    <row r="70" spans="1:3" s="98" customFormat="1" ht="12" customHeight="1" thickBot="1" x14ac:dyDescent="0.2">
      <c r="A70" s="413" t="s">
        <v>318</v>
      </c>
      <c r="B70" s="283" t="s">
        <v>319</v>
      </c>
      <c r="C70" s="288">
        <f>SUM(C71:C74)</f>
        <v>0</v>
      </c>
    </row>
    <row r="71" spans="1:3" s="98" customFormat="1" ht="12" customHeight="1" x14ac:dyDescent="0.2">
      <c r="A71" s="410" t="s">
        <v>151</v>
      </c>
      <c r="B71" s="393" t="s">
        <v>320</v>
      </c>
      <c r="C71" s="293"/>
    </row>
    <row r="72" spans="1:3" s="98" customFormat="1" ht="12" customHeight="1" x14ac:dyDescent="0.2">
      <c r="A72" s="411" t="s">
        <v>152</v>
      </c>
      <c r="B72" s="394" t="s">
        <v>321</v>
      </c>
      <c r="C72" s="293"/>
    </row>
    <row r="73" spans="1:3" s="98" customFormat="1" ht="12" customHeight="1" x14ac:dyDescent="0.2">
      <c r="A73" s="411" t="s">
        <v>346</v>
      </c>
      <c r="B73" s="394" t="s">
        <v>322</v>
      </c>
      <c r="C73" s="293"/>
    </row>
    <row r="74" spans="1:3" s="98" customFormat="1" ht="12" customHeight="1" thickBot="1" x14ac:dyDescent="0.25">
      <c r="A74" s="412" t="s">
        <v>347</v>
      </c>
      <c r="B74" s="395" t="s">
        <v>323</v>
      </c>
      <c r="C74" s="293"/>
    </row>
    <row r="75" spans="1:3" s="98" customFormat="1" ht="12" customHeight="1" thickBot="1" x14ac:dyDescent="0.2">
      <c r="A75" s="413" t="s">
        <v>324</v>
      </c>
      <c r="B75" s="283" t="s">
        <v>325</v>
      </c>
      <c r="C75" s="288">
        <f>SUM(C76:C77)</f>
        <v>0</v>
      </c>
    </row>
    <row r="76" spans="1:3" s="98" customFormat="1" ht="12" customHeight="1" x14ac:dyDescent="0.2">
      <c r="A76" s="410" t="s">
        <v>348</v>
      </c>
      <c r="B76" s="393" t="s">
        <v>326</v>
      </c>
      <c r="C76" s="293"/>
    </row>
    <row r="77" spans="1:3" s="98" customFormat="1" ht="12" customHeight="1" thickBot="1" x14ac:dyDescent="0.25">
      <c r="A77" s="412" t="s">
        <v>349</v>
      </c>
      <c r="B77" s="395" t="s">
        <v>327</v>
      </c>
      <c r="C77" s="293"/>
    </row>
    <row r="78" spans="1:3" s="97" customFormat="1" ht="12" customHeight="1" thickBot="1" x14ac:dyDescent="0.2">
      <c r="A78" s="413" t="s">
        <v>328</v>
      </c>
      <c r="B78" s="283" t="s">
        <v>329</v>
      </c>
      <c r="C78" s="288">
        <f>SUM(C79:C81)</f>
        <v>0</v>
      </c>
    </row>
    <row r="79" spans="1:3" s="98" customFormat="1" ht="12" customHeight="1" x14ac:dyDescent="0.2">
      <c r="A79" s="410" t="s">
        <v>350</v>
      </c>
      <c r="B79" s="393" t="s">
        <v>330</v>
      </c>
      <c r="C79" s="293"/>
    </row>
    <row r="80" spans="1:3" s="98" customFormat="1" ht="12" customHeight="1" x14ac:dyDescent="0.2">
      <c r="A80" s="411" t="s">
        <v>351</v>
      </c>
      <c r="B80" s="394" t="s">
        <v>331</v>
      </c>
      <c r="C80" s="293"/>
    </row>
    <row r="81" spans="1:3" s="98" customFormat="1" ht="12" customHeight="1" thickBot="1" x14ac:dyDescent="0.25">
      <c r="A81" s="412" t="s">
        <v>352</v>
      </c>
      <c r="B81" s="395" t="s">
        <v>332</v>
      </c>
      <c r="C81" s="293"/>
    </row>
    <row r="82" spans="1:3" s="98" customFormat="1" ht="12" customHeight="1" thickBot="1" x14ac:dyDescent="0.2">
      <c r="A82" s="413" t="s">
        <v>333</v>
      </c>
      <c r="B82" s="283" t="s">
        <v>353</v>
      </c>
      <c r="C82" s="288">
        <f>SUM(C83:C86)</f>
        <v>0</v>
      </c>
    </row>
    <row r="83" spans="1:3" s="98" customFormat="1" ht="12" customHeight="1" x14ac:dyDescent="0.2">
      <c r="A83" s="414" t="s">
        <v>334</v>
      </c>
      <c r="B83" s="393" t="s">
        <v>335</v>
      </c>
      <c r="C83" s="293"/>
    </row>
    <row r="84" spans="1:3" s="98" customFormat="1" ht="12" customHeight="1" x14ac:dyDescent="0.2">
      <c r="A84" s="415" t="s">
        <v>336</v>
      </c>
      <c r="B84" s="394" t="s">
        <v>337</v>
      </c>
      <c r="C84" s="293"/>
    </row>
    <row r="85" spans="1:3" s="98" customFormat="1" ht="12" customHeight="1" x14ac:dyDescent="0.2">
      <c r="A85" s="415" t="s">
        <v>338</v>
      </c>
      <c r="B85" s="394" t="s">
        <v>339</v>
      </c>
      <c r="C85" s="293"/>
    </row>
    <row r="86" spans="1:3" s="97" customFormat="1" ht="12" customHeight="1" thickBot="1" x14ac:dyDescent="0.25">
      <c r="A86" s="416" t="s">
        <v>340</v>
      </c>
      <c r="B86" s="395" t="s">
        <v>341</v>
      </c>
      <c r="C86" s="293"/>
    </row>
    <row r="87" spans="1:3" s="97" customFormat="1" ht="12" customHeight="1" thickBot="1" x14ac:dyDescent="0.2">
      <c r="A87" s="413" t="s">
        <v>342</v>
      </c>
      <c r="B87" s="283" t="s">
        <v>487</v>
      </c>
      <c r="C87" s="434"/>
    </row>
    <row r="88" spans="1:3" s="97" customFormat="1" ht="12" customHeight="1" thickBot="1" x14ac:dyDescent="0.2">
      <c r="A88" s="413" t="s">
        <v>521</v>
      </c>
      <c r="B88" s="283" t="s">
        <v>343</v>
      </c>
      <c r="C88" s="434"/>
    </row>
    <row r="89" spans="1:3" s="97" customFormat="1" ht="12" customHeight="1" thickBot="1" x14ac:dyDescent="0.2">
      <c r="A89" s="413" t="s">
        <v>522</v>
      </c>
      <c r="B89" s="400" t="s">
        <v>490</v>
      </c>
      <c r="C89" s="294">
        <f>+C66+C70+C75+C78+C82+C88+C87</f>
        <v>0</v>
      </c>
    </row>
    <row r="90" spans="1:3" s="97" customFormat="1" ht="12" customHeight="1" thickBot="1" x14ac:dyDescent="0.2">
      <c r="A90" s="417" t="s">
        <v>523</v>
      </c>
      <c r="B90" s="401" t="s">
        <v>524</v>
      </c>
      <c r="C90" s="294">
        <f>+C65+C89</f>
        <v>0</v>
      </c>
    </row>
    <row r="91" spans="1:3" s="98" customFormat="1" ht="15" customHeight="1" thickBot="1" x14ac:dyDescent="0.25">
      <c r="A91" s="238"/>
      <c r="B91" s="239"/>
      <c r="C91" s="351"/>
    </row>
    <row r="92" spans="1:3" s="65" customFormat="1" ht="16.5" customHeight="1" thickBot="1" x14ac:dyDescent="0.25">
      <c r="A92" s="242"/>
      <c r="B92" s="243" t="s">
        <v>58</v>
      </c>
      <c r="C92" s="353"/>
    </row>
    <row r="93" spans="1:3" s="99" customFormat="1" ht="12" customHeight="1" thickBot="1" x14ac:dyDescent="0.25">
      <c r="A93" s="387" t="s">
        <v>18</v>
      </c>
      <c r="B93" s="29" t="s">
        <v>528</v>
      </c>
      <c r="C93" s="287">
        <f>+C94+C95+C96+C97+C98+C111</f>
        <v>0</v>
      </c>
    </row>
    <row r="94" spans="1:3" ht="12" customHeight="1" x14ac:dyDescent="0.2">
      <c r="A94" s="418" t="s">
        <v>99</v>
      </c>
      <c r="B94" s="10" t="s">
        <v>49</v>
      </c>
      <c r="C94" s="289"/>
    </row>
    <row r="95" spans="1:3" ht="12" customHeight="1" x14ac:dyDescent="0.2">
      <c r="A95" s="411" t="s">
        <v>100</v>
      </c>
      <c r="B95" s="8" t="s">
        <v>185</v>
      </c>
      <c r="C95" s="290"/>
    </row>
    <row r="96" spans="1:3" ht="12" customHeight="1" x14ac:dyDescent="0.2">
      <c r="A96" s="411" t="s">
        <v>101</v>
      </c>
      <c r="B96" s="8" t="s">
        <v>141</v>
      </c>
      <c r="C96" s="292"/>
    </row>
    <row r="97" spans="1:3" ht="12" customHeight="1" x14ac:dyDescent="0.2">
      <c r="A97" s="411" t="s">
        <v>102</v>
      </c>
      <c r="B97" s="11" t="s">
        <v>186</v>
      </c>
      <c r="C97" s="292"/>
    </row>
    <row r="98" spans="1:3" ht="12" customHeight="1" x14ac:dyDescent="0.2">
      <c r="A98" s="411" t="s">
        <v>113</v>
      </c>
      <c r="B98" s="19" t="s">
        <v>187</v>
      </c>
      <c r="C98" s="292"/>
    </row>
    <row r="99" spans="1:3" ht="12" customHeight="1" x14ac:dyDescent="0.2">
      <c r="A99" s="411" t="s">
        <v>103</v>
      </c>
      <c r="B99" s="8" t="s">
        <v>525</v>
      </c>
      <c r="C99" s="292"/>
    </row>
    <row r="100" spans="1:3" ht="12" customHeight="1" x14ac:dyDescent="0.2">
      <c r="A100" s="411" t="s">
        <v>104</v>
      </c>
      <c r="B100" s="145" t="s">
        <v>453</v>
      </c>
      <c r="C100" s="292"/>
    </row>
    <row r="101" spans="1:3" ht="12" customHeight="1" x14ac:dyDescent="0.2">
      <c r="A101" s="411" t="s">
        <v>114</v>
      </c>
      <c r="B101" s="145" t="s">
        <v>452</v>
      </c>
      <c r="C101" s="292"/>
    </row>
    <row r="102" spans="1:3" ht="12" customHeight="1" x14ac:dyDescent="0.2">
      <c r="A102" s="411" t="s">
        <v>115</v>
      </c>
      <c r="B102" s="145" t="s">
        <v>359</v>
      </c>
      <c r="C102" s="292"/>
    </row>
    <row r="103" spans="1:3" ht="12" customHeight="1" x14ac:dyDescent="0.2">
      <c r="A103" s="411" t="s">
        <v>116</v>
      </c>
      <c r="B103" s="146" t="s">
        <v>360</v>
      </c>
      <c r="C103" s="292"/>
    </row>
    <row r="104" spans="1:3" ht="12" customHeight="1" x14ac:dyDescent="0.2">
      <c r="A104" s="411" t="s">
        <v>117</v>
      </c>
      <c r="B104" s="146" t="s">
        <v>361</v>
      </c>
      <c r="C104" s="292"/>
    </row>
    <row r="105" spans="1:3" ht="12" customHeight="1" x14ac:dyDescent="0.2">
      <c r="A105" s="411" t="s">
        <v>119</v>
      </c>
      <c r="B105" s="145" t="s">
        <v>362</v>
      </c>
      <c r="C105" s="292"/>
    </row>
    <row r="106" spans="1:3" ht="12" customHeight="1" x14ac:dyDescent="0.2">
      <c r="A106" s="411" t="s">
        <v>188</v>
      </c>
      <c r="B106" s="145" t="s">
        <v>363</v>
      </c>
      <c r="C106" s="292"/>
    </row>
    <row r="107" spans="1:3" ht="12" customHeight="1" x14ac:dyDescent="0.2">
      <c r="A107" s="411" t="s">
        <v>357</v>
      </c>
      <c r="B107" s="146" t="s">
        <v>364</v>
      </c>
      <c r="C107" s="292"/>
    </row>
    <row r="108" spans="1:3" ht="12" customHeight="1" x14ac:dyDescent="0.2">
      <c r="A108" s="419" t="s">
        <v>358</v>
      </c>
      <c r="B108" s="147" t="s">
        <v>365</v>
      </c>
      <c r="C108" s="292"/>
    </row>
    <row r="109" spans="1:3" ht="12" customHeight="1" x14ac:dyDescent="0.2">
      <c r="A109" s="411" t="s">
        <v>450</v>
      </c>
      <c r="B109" s="147" t="s">
        <v>366</v>
      </c>
      <c r="C109" s="292"/>
    </row>
    <row r="110" spans="1:3" ht="12" customHeight="1" x14ac:dyDescent="0.2">
      <c r="A110" s="411" t="s">
        <v>451</v>
      </c>
      <c r="B110" s="146" t="s">
        <v>367</v>
      </c>
      <c r="C110" s="290"/>
    </row>
    <row r="111" spans="1:3" ht="12" customHeight="1" x14ac:dyDescent="0.2">
      <c r="A111" s="411" t="s">
        <v>455</v>
      </c>
      <c r="B111" s="11" t="s">
        <v>50</v>
      </c>
      <c r="C111" s="290"/>
    </row>
    <row r="112" spans="1:3" ht="12" customHeight="1" x14ac:dyDescent="0.2">
      <c r="A112" s="412" t="s">
        <v>456</v>
      </c>
      <c r="B112" s="8" t="s">
        <v>526</v>
      </c>
      <c r="C112" s="292"/>
    </row>
    <row r="113" spans="1:3" ht="12" customHeight="1" thickBot="1" x14ac:dyDescent="0.25">
      <c r="A113" s="420" t="s">
        <v>457</v>
      </c>
      <c r="B113" s="148" t="s">
        <v>527</v>
      </c>
      <c r="C113" s="296"/>
    </row>
    <row r="114" spans="1:3" ht="12" customHeight="1" thickBot="1" x14ac:dyDescent="0.25">
      <c r="A114" s="33" t="s">
        <v>19</v>
      </c>
      <c r="B114" s="28" t="s">
        <v>368</v>
      </c>
      <c r="C114" s="288">
        <f>+C115+C117+C119</f>
        <v>0</v>
      </c>
    </row>
    <row r="115" spans="1:3" ht="12" customHeight="1" x14ac:dyDescent="0.2">
      <c r="A115" s="410" t="s">
        <v>105</v>
      </c>
      <c r="B115" s="8" t="s">
        <v>227</v>
      </c>
      <c r="C115" s="291"/>
    </row>
    <row r="116" spans="1:3" ht="12" customHeight="1" x14ac:dyDescent="0.2">
      <c r="A116" s="410" t="s">
        <v>106</v>
      </c>
      <c r="B116" s="12" t="s">
        <v>372</v>
      </c>
      <c r="C116" s="291"/>
    </row>
    <row r="117" spans="1:3" ht="12" customHeight="1" x14ac:dyDescent="0.2">
      <c r="A117" s="410" t="s">
        <v>107</v>
      </c>
      <c r="B117" s="12" t="s">
        <v>189</v>
      </c>
      <c r="C117" s="290"/>
    </row>
    <row r="118" spans="1:3" ht="12" customHeight="1" x14ac:dyDescent="0.2">
      <c r="A118" s="410" t="s">
        <v>108</v>
      </c>
      <c r="B118" s="12" t="s">
        <v>373</v>
      </c>
      <c r="C118" s="264"/>
    </row>
    <row r="119" spans="1:3" ht="12" customHeight="1" x14ac:dyDescent="0.2">
      <c r="A119" s="410" t="s">
        <v>109</v>
      </c>
      <c r="B119" s="285" t="s">
        <v>230</v>
      </c>
      <c r="C119" s="264"/>
    </row>
    <row r="120" spans="1:3" ht="12" customHeight="1" x14ac:dyDescent="0.2">
      <c r="A120" s="410" t="s">
        <v>118</v>
      </c>
      <c r="B120" s="284" t="s">
        <v>438</v>
      </c>
      <c r="C120" s="264"/>
    </row>
    <row r="121" spans="1:3" ht="12" customHeight="1" x14ac:dyDescent="0.2">
      <c r="A121" s="410" t="s">
        <v>120</v>
      </c>
      <c r="B121" s="391" t="s">
        <v>378</v>
      </c>
      <c r="C121" s="264"/>
    </row>
    <row r="122" spans="1:3" ht="12" customHeight="1" x14ac:dyDescent="0.2">
      <c r="A122" s="410" t="s">
        <v>190</v>
      </c>
      <c r="B122" s="146" t="s">
        <v>361</v>
      </c>
      <c r="C122" s="264"/>
    </row>
    <row r="123" spans="1:3" ht="12" customHeight="1" x14ac:dyDescent="0.2">
      <c r="A123" s="410" t="s">
        <v>191</v>
      </c>
      <c r="B123" s="146" t="s">
        <v>377</v>
      </c>
      <c r="C123" s="264"/>
    </row>
    <row r="124" spans="1:3" ht="12" customHeight="1" x14ac:dyDescent="0.2">
      <c r="A124" s="410" t="s">
        <v>192</v>
      </c>
      <c r="B124" s="146" t="s">
        <v>376</v>
      </c>
      <c r="C124" s="264"/>
    </row>
    <row r="125" spans="1:3" ht="12" customHeight="1" x14ac:dyDescent="0.2">
      <c r="A125" s="410" t="s">
        <v>369</v>
      </c>
      <c r="B125" s="146" t="s">
        <v>364</v>
      </c>
      <c r="C125" s="264"/>
    </row>
    <row r="126" spans="1:3" ht="12" customHeight="1" x14ac:dyDescent="0.2">
      <c r="A126" s="410" t="s">
        <v>370</v>
      </c>
      <c r="B126" s="146" t="s">
        <v>375</v>
      </c>
      <c r="C126" s="264"/>
    </row>
    <row r="127" spans="1:3" ht="12" customHeight="1" thickBot="1" x14ac:dyDescent="0.25">
      <c r="A127" s="419" t="s">
        <v>371</v>
      </c>
      <c r="B127" s="146" t="s">
        <v>374</v>
      </c>
      <c r="C127" s="265"/>
    </row>
    <row r="128" spans="1:3" ht="12" customHeight="1" thickBot="1" x14ac:dyDescent="0.25">
      <c r="A128" s="33" t="s">
        <v>20</v>
      </c>
      <c r="B128" s="130" t="s">
        <v>460</v>
      </c>
      <c r="C128" s="288">
        <f>+C93+C114</f>
        <v>0</v>
      </c>
    </row>
    <row r="129" spans="1:11" ht="12" customHeight="1" thickBot="1" x14ac:dyDescent="0.25">
      <c r="A129" s="33" t="s">
        <v>21</v>
      </c>
      <c r="B129" s="130" t="s">
        <v>461</v>
      </c>
      <c r="C129" s="288">
        <f>+C130+C131+C132</f>
        <v>0</v>
      </c>
    </row>
    <row r="130" spans="1:11" s="99" customFormat="1" ht="12" customHeight="1" x14ac:dyDescent="0.2">
      <c r="A130" s="410" t="s">
        <v>269</v>
      </c>
      <c r="B130" s="9" t="s">
        <v>531</v>
      </c>
      <c r="C130" s="264"/>
    </row>
    <row r="131" spans="1:11" ht="12" customHeight="1" x14ac:dyDescent="0.2">
      <c r="A131" s="410" t="s">
        <v>272</v>
      </c>
      <c r="B131" s="9" t="s">
        <v>469</v>
      </c>
      <c r="C131" s="264"/>
    </row>
    <row r="132" spans="1:11" ht="12" customHeight="1" thickBot="1" x14ac:dyDescent="0.25">
      <c r="A132" s="419" t="s">
        <v>273</v>
      </c>
      <c r="B132" s="7" t="s">
        <v>530</v>
      </c>
      <c r="C132" s="264"/>
    </row>
    <row r="133" spans="1:11" ht="12" customHeight="1" thickBot="1" x14ac:dyDescent="0.25">
      <c r="A133" s="33" t="s">
        <v>22</v>
      </c>
      <c r="B133" s="130" t="s">
        <v>462</v>
      </c>
      <c r="C133" s="288">
        <f>+C134+C135+C136+C137+C138+C139</f>
        <v>0</v>
      </c>
    </row>
    <row r="134" spans="1:11" ht="12" customHeight="1" x14ac:dyDescent="0.2">
      <c r="A134" s="410" t="s">
        <v>92</v>
      </c>
      <c r="B134" s="9" t="s">
        <v>471</v>
      </c>
      <c r="C134" s="264"/>
    </row>
    <row r="135" spans="1:11" ht="12" customHeight="1" x14ac:dyDescent="0.2">
      <c r="A135" s="410" t="s">
        <v>93</v>
      </c>
      <c r="B135" s="9" t="s">
        <v>463</v>
      </c>
      <c r="C135" s="264"/>
    </row>
    <row r="136" spans="1:11" ht="12" customHeight="1" x14ac:dyDescent="0.2">
      <c r="A136" s="410" t="s">
        <v>94</v>
      </c>
      <c r="B136" s="9" t="s">
        <v>464</v>
      </c>
      <c r="C136" s="264"/>
    </row>
    <row r="137" spans="1:11" ht="12" customHeight="1" x14ac:dyDescent="0.2">
      <c r="A137" s="410" t="s">
        <v>177</v>
      </c>
      <c r="B137" s="9" t="s">
        <v>529</v>
      </c>
      <c r="C137" s="264"/>
    </row>
    <row r="138" spans="1:11" ht="12" customHeight="1" x14ac:dyDescent="0.2">
      <c r="A138" s="410" t="s">
        <v>178</v>
      </c>
      <c r="B138" s="9" t="s">
        <v>466</v>
      </c>
      <c r="C138" s="264"/>
    </row>
    <row r="139" spans="1:11" s="99" customFormat="1" ht="12" customHeight="1" thickBot="1" x14ac:dyDescent="0.25">
      <c r="A139" s="419" t="s">
        <v>179</v>
      </c>
      <c r="B139" s="7" t="s">
        <v>467</v>
      </c>
      <c r="C139" s="264"/>
    </row>
    <row r="140" spans="1:11" ht="12" customHeight="1" thickBot="1" x14ac:dyDescent="0.25">
      <c r="A140" s="33" t="s">
        <v>23</v>
      </c>
      <c r="B140" s="130" t="s">
        <v>555</v>
      </c>
      <c r="C140" s="294">
        <f>+C141+C142+C144+C145+C143</f>
        <v>0</v>
      </c>
      <c r="K140" s="249"/>
    </row>
    <row r="141" spans="1:11" x14ac:dyDescent="0.2">
      <c r="A141" s="410" t="s">
        <v>95</v>
      </c>
      <c r="B141" s="9" t="s">
        <v>379</v>
      </c>
      <c r="C141" s="264"/>
    </row>
    <row r="142" spans="1:11" ht="12" customHeight="1" x14ac:dyDescent="0.2">
      <c r="A142" s="410" t="s">
        <v>96</v>
      </c>
      <c r="B142" s="9" t="s">
        <v>380</v>
      </c>
      <c r="C142" s="264"/>
    </row>
    <row r="143" spans="1:11" s="99" customFormat="1" ht="12" customHeight="1" x14ac:dyDescent="0.2">
      <c r="A143" s="410" t="s">
        <v>293</v>
      </c>
      <c r="B143" s="9" t="s">
        <v>554</v>
      </c>
      <c r="C143" s="264"/>
    </row>
    <row r="144" spans="1:11" s="99" customFormat="1" ht="12" customHeight="1" x14ac:dyDescent="0.2">
      <c r="A144" s="410" t="s">
        <v>294</v>
      </c>
      <c r="B144" s="9" t="s">
        <v>476</v>
      </c>
      <c r="C144" s="264"/>
    </row>
    <row r="145" spans="1:3" s="99" customFormat="1" ht="12" customHeight="1" thickBot="1" x14ac:dyDescent="0.25">
      <c r="A145" s="419" t="s">
        <v>295</v>
      </c>
      <c r="B145" s="7" t="s">
        <v>399</v>
      </c>
      <c r="C145" s="264"/>
    </row>
    <row r="146" spans="1:3" s="99" customFormat="1" ht="12" customHeight="1" thickBot="1" x14ac:dyDescent="0.25">
      <c r="A146" s="33" t="s">
        <v>24</v>
      </c>
      <c r="B146" s="130" t="s">
        <v>477</v>
      </c>
      <c r="C146" s="297">
        <f>+C147+C148+C149+C150+C151</f>
        <v>0</v>
      </c>
    </row>
    <row r="147" spans="1:3" s="99" customFormat="1" ht="12" customHeight="1" x14ac:dyDescent="0.2">
      <c r="A147" s="410" t="s">
        <v>97</v>
      </c>
      <c r="B147" s="9" t="s">
        <v>472</v>
      </c>
      <c r="C147" s="264"/>
    </row>
    <row r="148" spans="1:3" s="99" customFormat="1" ht="12" customHeight="1" x14ac:dyDescent="0.2">
      <c r="A148" s="410" t="s">
        <v>98</v>
      </c>
      <c r="B148" s="9" t="s">
        <v>479</v>
      </c>
      <c r="C148" s="264"/>
    </row>
    <row r="149" spans="1:3" s="99" customFormat="1" ht="12" customHeight="1" x14ac:dyDescent="0.2">
      <c r="A149" s="410" t="s">
        <v>305</v>
      </c>
      <c r="B149" s="9" t="s">
        <v>474</v>
      </c>
      <c r="C149" s="264"/>
    </row>
    <row r="150" spans="1:3" ht="12.75" customHeight="1" x14ac:dyDescent="0.2">
      <c r="A150" s="410" t="s">
        <v>306</v>
      </c>
      <c r="B150" s="9" t="s">
        <v>532</v>
      </c>
      <c r="C150" s="264"/>
    </row>
    <row r="151" spans="1:3" ht="12.75" customHeight="1" thickBot="1" x14ac:dyDescent="0.25">
      <c r="A151" s="419" t="s">
        <v>478</v>
      </c>
      <c r="B151" s="7" t="s">
        <v>481</v>
      </c>
      <c r="C151" s="265"/>
    </row>
    <row r="152" spans="1:3" ht="12.75" customHeight="1" thickBot="1" x14ac:dyDescent="0.25">
      <c r="A152" s="468" t="s">
        <v>25</v>
      </c>
      <c r="B152" s="130" t="s">
        <v>482</v>
      </c>
      <c r="C152" s="297"/>
    </row>
    <row r="153" spans="1:3" ht="12" customHeight="1" thickBot="1" x14ac:dyDescent="0.25">
      <c r="A153" s="468" t="s">
        <v>26</v>
      </c>
      <c r="B153" s="130" t="s">
        <v>483</v>
      </c>
      <c r="C153" s="297"/>
    </row>
    <row r="154" spans="1:3" ht="15" customHeight="1" thickBot="1" x14ac:dyDescent="0.25">
      <c r="A154" s="33" t="s">
        <v>27</v>
      </c>
      <c r="B154" s="130" t="s">
        <v>485</v>
      </c>
      <c r="C154" s="402">
        <f>+C129+C133+C140+C146+C152+C153</f>
        <v>0</v>
      </c>
    </row>
    <row r="155" spans="1:3" ht="13.5" thickBot="1" x14ac:dyDescent="0.25">
      <c r="A155" s="421" t="s">
        <v>28</v>
      </c>
      <c r="B155" s="366" t="s">
        <v>484</v>
      </c>
      <c r="C155" s="402">
        <f>+C128+C154</f>
        <v>0</v>
      </c>
    </row>
    <row r="156" spans="1:3" ht="15" customHeight="1" thickBot="1" x14ac:dyDescent="0.25">
      <c r="A156" s="371"/>
      <c r="B156" s="372"/>
      <c r="C156" s="373"/>
    </row>
    <row r="157" spans="1:3" ht="14.25" customHeight="1" thickBot="1" x14ac:dyDescent="0.25">
      <c r="A157" s="246" t="s">
        <v>533</v>
      </c>
      <c r="B157" s="247"/>
      <c r="C157" s="127"/>
    </row>
    <row r="158" spans="1:3" ht="13.5" thickBot="1" x14ac:dyDescent="0.25">
      <c r="A158" s="246" t="s">
        <v>208</v>
      </c>
      <c r="B158" s="247"/>
      <c r="C158" s="127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61"/>
  <sheetViews>
    <sheetView zoomScale="130" zoomScaleNormal="130" workbookViewId="0">
      <selection activeCell="C95" sqref="C95:C98"/>
    </sheetView>
  </sheetViews>
  <sheetFormatPr defaultRowHeight="12.75" x14ac:dyDescent="0.2"/>
  <cols>
    <col min="1" max="1" width="13.83203125" style="245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" customHeight="1" thickBot="1" x14ac:dyDescent="0.25">
      <c r="A1" s="226"/>
      <c r="B1" s="227"/>
      <c r="C1" s="432" t="str">
        <f>+CONCATENATE("9.2. melléklet a ……/",LEFT(ÖSSZEFÜGGÉSEK!A5,4),". (….) önkormányzati rendelethez")</f>
        <v>9.2. melléklet a ……/2021. (….) önkormányzati rendelethez</v>
      </c>
    </row>
    <row r="2" spans="1:3" s="95" customFormat="1" ht="25.5" customHeight="1" x14ac:dyDescent="0.2">
      <c r="A2" s="385" t="s">
        <v>206</v>
      </c>
      <c r="B2" s="342" t="s">
        <v>408</v>
      </c>
      <c r="C2" s="356" t="s">
        <v>60</v>
      </c>
    </row>
    <row r="3" spans="1:3" s="95" customFormat="1" ht="24.75" thickBot="1" x14ac:dyDescent="0.25">
      <c r="A3" s="426" t="s">
        <v>205</v>
      </c>
      <c r="B3" s="343" t="s">
        <v>407</v>
      </c>
      <c r="C3" s="357" t="s">
        <v>53</v>
      </c>
    </row>
    <row r="4" spans="1:3" s="96" customFormat="1" ht="15.95" customHeight="1" thickBot="1" x14ac:dyDescent="0.3">
      <c r="A4" s="229"/>
      <c r="B4" s="229"/>
      <c r="C4" s="4" t="s">
        <v>54</v>
      </c>
    </row>
    <row r="5" spans="1:3" ht="13.5" thickBot="1" x14ac:dyDescent="0.25">
      <c r="A5" s="386" t="s">
        <v>207</v>
      </c>
      <c r="B5" s="230" t="s">
        <v>55</v>
      </c>
      <c r="C5" s="231" t="s">
        <v>56</v>
      </c>
    </row>
    <row r="6" spans="1:3" s="65" customFormat="1" ht="12.95" customHeight="1" thickBot="1" x14ac:dyDescent="0.25">
      <c r="A6" s="36" t="s">
        <v>505</v>
      </c>
      <c r="B6" s="202" t="s">
        <v>506</v>
      </c>
      <c r="C6" s="203" t="s">
        <v>507</v>
      </c>
    </row>
    <row r="7" spans="1:3" s="65" customFormat="1" ht="15.95" customHeight="1" thickBot="1" x14ac:dyDescent="0.25">
      <c r="A7" s="232"/>
      <c r="B7" s="233" t="s">
        <v>57</v>
      </c>
      <c r="C7" s="234"/>
    </row>
    <row r="8" spans="1:3" s="97" customFormat="1" ht="12" customHeight="1" thickBot="1" x14ac:dyDescent="0.25">
      <c r="A8" s="36" t="s">
        <v>18</v>
      </c>
      <c r="B8" s="235" t="s">
        <v>534</v>
      </c>
      <c r="C8" s="305">
        <f>SUM(C9:C19)</f>
        <v>0</v>
      </c>
    </row>
    <row r="9" spans="1:3" s="97" customFormat="1" ht="12" customHeight="1" x14ac:dyDescent="0.2">
      <c r="A9" s="427" t="s">
        <v>99</v>
      </c>
      <c r="B9" s="10" t="s">
        <v>282</v>
      </c>
      <c r="C9" s="347"/>
    </row>
    <row r="10" spans="1:3" s="97" customFormat="1" ht="12" customHeight="1" x14ac:dyDescent="0.2">
      <c r="A10" s="428" t="s">
        <v>100</v>
      </c>
      <c r="B10" s="8" t="s">
        <v>283</v>
      </c>
      <c r="C10" s="303"/>
    </row>
    <row r="11" spans="1:3" s="97" customFormat="1" ht="12" customHeight="1" x14ac:dyDescent="0.2">
      <c r="A11" s="428" t="s">
        <v>101</v>
      </c>
      <c r="B11" s="8" t="s">
        <v>284</v>
      </c>
      <c r="C11" s="303"/>
    </row>
    <row r="12" spans="1:3" s="97" customFormat="1" ht="12" customHeight="1" x14ac:dyDescent="0.2">
      <c r="A12" s="428" t="s">
        <v>102</v>
      </c>
      <c r="B12" s="8" t="s">
        <v>285</v>
      </c>
      <c r="C12" s="303"/>
    </row>
    <row r="13" spans="1:3" s="97" customFormat="1" ht="12" customHeight="1" x14ac:dyDescent="0.2">
      <c r="A13" s="428" t="s">
        <v>150</v>
      </c>
      <c r="B13" s="8" t="s">
        <v>286</v>
      </c>
      <c r="C13" s="303"/>
    </row>
    <row r="14" spans="1:3" s="97" customFormat="1" ht="12" customHeight="1" x14ac:dyDescent="0.2">
      <c r="A14" s="428" t="s">
        <v>103</v>
      </c>
      <c r="B14" s="8" t="s">
        <v>409</v>
      </c>
      <c r="C14" s="303"/>
    </row>
    <row r="15" spans="1:3" s="97" customFormat="1" ht="12" customHeight="1" x14ac:dyDescent="0.2">
      <c r="A15" s="428" t="s">
        <v>104</v>
      </c>
      <c r="B15" s="7" t="s">
        <v>410</v>
      </c>
      <c r="C15" s="303"/>
    </row>
    <row r="16" spans="1:3" s="97" customFormat="1" ht="12" customHeight="1" x14ac:dyDescent="0.2">
      <c r="A16" s="428" t="s">
        <v>114</v>
      </c>
      <c r="B16" s="8" t="s">
        <v>289</v>
      </c>
      <c r="C16" s="348"/>
    </row>
    <row r="17" spans="1:3" s="98" customFormat="1" ht="12" customHeight="1" x14ac:dyDescent="0.2">
      <c r="A17" s="428" t="s">
        <v>115</v>
      </c>
      <c r="B17" s="8" t="s">
        <v>290</v>
      </c>
      <c r="C17" s="303"/>
    </row>
    <row r="18" spans="1:3" s="98" customFormat="1" ht="12" customHeight="1" x14ac:dyDescent="0.2">
      <c r="A18" s="428" t="s">
        <v>116</v>
      </c>
      <c r="B18" s="8" t="s">
        <v>445</v>
      </c>
      <c r="C18" s="304"/>
    </row>
    <row r="19" spans="1:3" s="98" customFormat="1" ht="12" customHeight="1" thickBot="1" x14ac:dyDescent="0.25">
      <c r="A19" s="428" t="s">
        <v>117</v>
      </c>
      <c r="B19" s="7" t="s">
        <v>291</v>
      </c>
      <c r="C19" s="304"/>
    </row>
    <row r="20" spans="1:3" s="97" customFormat="1" ht="12" customHeight="1" thickBot="1" x14ac:dyDescent="0.25">
      <c r="A20" s="36" t="s">
        <v>19</v>
      </c>
      <c r="B20" s="235" t="s">
        <v>411</v>
      </c>
      <c r="C20" s="305">
        <f>SUM(C21:C23)</f>
        <v>0</v>
      </c>
    </row>
    <row r="21" spans="1:3" s="98" customFormat="1" ht="12" customHeight="1" x14ac:dyDescent="0.2">
      <c r="A21" s="428" t="s">
        <v>105</v>
      </c>
      <c r="B21" s="9" t="s">
        <v>259</v>
      </c>
      <c r="C21" s="303"/>
    </row>
    <row r="22" spans="1:3" s="98" customFormat="1" ht="12" customHeight="1" x14ac:dyDescent="0.2">
      <c r="A22" s="428" t="s">
        <v>106</v>
      </c>
      <c r="B22" s="8" t="s">
        <v>412</v>
      </c>
      <c r="C22" s="303"/>
    </row>
    <row r="23" spans="1:3" s="98" customFormat="1" ht="12" customHeight="1" x14ac:dyDescent="0.2">
      <c r="A23" s="428" t="s">
        <v>107</v>
      </c>
      <c r="B23" s="8" t="s">
        <v>413</v>
      </c>
      <c r="C23" s="303"/>
    </row>
    <row r="24" spans="1:3" s="98" customFormat="1" ht="12" customHeight="1" thickBot="1" x14ac:dyDescent="0.25">
      <c r="A24" s="428" t="s">
        <v>108</v>
      </c>
      <c r="B24" s="8" t="s">
        <v>535</v>
      </c>
      <c r="C24" s="303"/>
    </row>
    <row r="25" spans="1:3" s="98" customFormat="1" ht="12" customHeight="1" thickBot="1" x14ac:dyDescent="0.25">
      <c r="A25" s="37" t="s">
        <v>20</v>
      </c>
      <c r="B25" s="130" t="s">
        <v>176</v>
      </c>
      <c r="C25" s="329"/>
    </row>
    <row r="26" spans="1:3" s="98" customFormat="1" ht="12" customHeight="1" thickBot="1" x14ac:dyDescent="0.25">
      <c r="A26" s="37" t="s">
        <v>21</v>
      </c>
      <c r="B26" s="130" t="s">
        <v>536</v>
      </c>
      <c r="C26" s="305">
        <f>+C27+C28+C29</f>
        <v>0</v>
      </c>
    </row>
    <row r="27" spans="1:3" s="98" customFormat="1" ht="12" customHeight="1" x14ac:dyDescent="0.2">
      <c r="A27" s="429" t="s">
        <v>269</v>
      </c>
      <c r="B27" s="430" t="s">
        <v>264</v>
      </c>
      <c r="C27" s="77"/>
    </row>
    <row r="28" spans="1:3" s="98" customFormat="1" ht="12" customHeight="1" x14ac:dyDescent="0.2">
      <c r="A28" s="429" t="s">
        <v>272</v>
      </c>
      <c r="B28" s="430" t="s">
        <v>412</v>
      </c>
      <c r="C28" s="303"/>
    </row>
    <row r="29" spans="1:3" s="98" customFormat="1" ht="12" customHeight="1" x14ac:dyDescent="0.2">
      <c r="A29" s="429" t="s">
        <v>273</v>
      </c>
      <c r="B29" s="431" t="s">
        <v>415</v>
      </c>
      <c r="C29" s="303"/>
    </row>
    <row r="30" spans="1:3" s="98" customFormat="1" ht="12" customHeight="1" thickBot="1" x14ac:dyDescent="0.25">
      <c r="A30" s="428" t="s">
        <v>274</v>
      </c>
      <c r="B30" s="144" t="s">
        <v>537</v>
      </c>
      <c r="C30" s="84"/>
    </row>
    <row r="31" spans="1:3" s="98" customFormat="1" ht="12" customHeight="1" thickBot="1" x14ac:dyDescent="0.25">
      <c r="A31" s="37" t="s">
        <v>22</v>
      </c>
      <c r="B31" s="130" t="s">
        <v>416</v>
      </c>
      <c r="C31" s="305">
        <f>+C32+C33+C34</f>
        <v>0</v>
      </c>
    </row>
    <row r="32" spans="1:3" s="98" customFormat="1" ht="12" customHeight="1" x14ac:dyDescent="0.2">
      <c r="A32" s="429" t="s">
        <v>92</v>
      </c>
      <c r="B32" s="430" t="s">
        <v>296</v>
      </c>
      <c r="C32" s="77"/>
    </row>
    <row r="33" spans="1:3" s="98" customFormat="1" ht="12" customHeight="1" x14ac:dyDescent="0.2">
      <c r="A33" s="429" t="s">
        <v>93</v>
      </c>
      <c r="B33" s="431" t="s">
        <v>297</v>
      </c>
      <c r="C33" s="306"/>
    </row>
    <row r="34" spans="1:3" s="98" customFormat="1" ht="12" customHeight="1" thickBot="1" x14ac:dyDescent="0.25">
      <c r="A34" s="428" t="s">
        <v>94</v>
      </c>
      <c r="B34" s="144" t="s">
        <v>298</v>
      </c>
      <c r="C34" s="84"/>
    </row>
    <row r="35" spans="1:3" s="97" customFormat="1" ht="12" customHeight="1" thickBot="1" x14ac:dyDescent="0.25">
      <c r="A35" s="37" t="s">
        <v>23</v>
      </c>
      <c r="B35" s="130" t="s">
        <v>384</v>
      </c>
      <c r="C35" s="329"/>
    </row>
    <row r="36" spans="1:3" s="97" customFormat="1" ht="12" customHeight="1" thickBot="1" x14ac:dyDescent="0.25">
      <c r="A36" s="37" t="s">
        <v>24</v>
      </c>
      <c r="B36" s="130" t="s">
        <v>417</v>
      </c>
      <c r="C36" s="349"/>
    </row>
    <row r="37" spans="1:3" s="97" customFormat="1" ht="12" customHeight="1" thickBot="1" x14ac:dyDescent="0.25">
      <c r="A37" s="36" t="s">
        <v>25</v>
      </c>
      <c r="B37" s="130" t="s">
        <v>418</v>
      </c>
      <c r="C37" s="350">
        <f>+C8+C20+C25+C26+C31+C35+C36</f>
        <v>0</v>
      </c>
    </row>
    <row r="38" spans="1:3" s="97" customFormat="1" ht="12" customHeight="1" thickBot="1" x14ac:dyDescent="0.25">
      <c r="A38" s="236" t="s">
        <v>26</v>
      </c>
      <c r="B38" s="130" t="s">
        <v>419</v>
      </c>
      <c r="C38" s="350">
        <f>+C39+C40+C41</f>
        <v>0</v>
      </c>
    </row>
    <row r="39" spans="1:3" s="97" customFormat="1" ht="12" customHeight="1" x14ac:dyDescent="0.2">
      <c r="A39" s="429" t="s">
        <v>420</v>
      </c>
      <c r="B39" s="430" t="s">
        <v>237</v>
      </c>
      <c r="C39" s="77"/>
    </row>
    <row r="40" spans="1:3" s="97" customFormat="1" ht="12" customHeight="1" x14ac:dyDescent="0.2">
      <c r="A40" s="429" t="s">
        <v>421</v>
      </c>
      <c r="B40" s="431" t="s">
        <v>2</v>
      </c>
      <c r="C40" s="306"/>
    </row>
    <row r="41" spans="1:3" s="98" customFormat="1" ht="12" customHeight="1" thickBot="1" x14ac:dyDescent="0.25">
      <c r="A41" s="428" t="s">
        <v>422</v>
      </c>
      <c r="B41" s="144" t="s">
        <v>423</v>
      </c>
      <c r="C41" s="84"/>
    </row>
    <row r="42" spans="1:3" s="98" customFormat="1" ht="15" customHeight="1" thickBot="1" x14ac:dyDescent="0.25">
      <c r="A42" s="236" t="s">
        <v>27</v>
      </c>
      <c r="B42" s="237" t="s">
        <v>424</v>
      </c>
      <c r="C42" s="353">
        <f>+C37+C38</f>
        <v>0</v>
      </c>
    </row>
    <row r="43" spans="1:3" s="98" customFormat="1" ht="15" customHeight="1" x14ac:dyDescent="0.2">
      <c r="A43" s="238"/>
      <c r="B43" s="239"/>
      <c r="C43" s="351"/>
    </row>
    <row r="44" spans="1:3" ht="13.5" thickBot="1" x14ac:dyDescent="0.25">
      <c r="A44" s="240"/>
      <c r="B44" s="241"/>
      <c r="C44" s="352"/>
    </row>
    <row r="45" spans="1:3" s="65" customFormat="1" ht="16.5" customHeight="1" thickBot="1" x14ac:dyDescent="0.25">
      <c r="A45" s="242"/>
      <c r="B45" s="243" t="s">
        <v>58</v>
      </c>
      <c r="C45" s="353"/>
    </row>
    <row r="46" spans="1:3" s="99" customFormat="1" ht="12" customHeight="1" thickBot="1" x14ac:dyDescent="0.25">
      <c r="A46" s="37" t="s">
        <v>18</v>
      </c>
      <c r="B46" s="130" t="s">
        <v>425</v>
      </c>
      <c r="C46" s="305">
        <f>SUM(C47:C51)</f>
        <v>0</v>
      </c>
    </row>
    <row r="47" spans="1:3" ht="12" customHeight="1" x14ac:dyDescent="0.2">
      <c r="A47" s="428" t="s">
        <v>99</v>
      </c>
      <c r="B47" s="9" t="s">
        <v>49</v>
      </c>
      <c r="C47" s="77"/>
    </row>
    <row r="48" spans="1:3" ht="12" customHeight="1" x14ac:dyDescent="0.2">
      <c r="A48" s="428" t="s">
        <v>100</v>
      </c>
      <c r="B48" s="8" t="s">
        <v>185</v>
      </c>
      <c r="C48" s="80"/>
    </row>
    <row r="49" spans="1:3" ht="12" customHeight="1" x14ac:dyDescent="0.2">
      <c r="A49" s="428" t="s">
        <v>101</v>
      </c>
      <c r="B49" s="8" t="s">
        <v>141</v>
      </c>
      <c r="C49" s="80"/>
    </row>
    <row r="50" spans="1:3" ht="12" customHeight="1" x14ac:dyDescent="0.2">
      <c r="A50" s="428" t="s">
        <v>102</v>
      </c>
      <c r="B50" s="8" t="s">
        <v>186</v>
      </c>
      <c r="C50" s="80"/>
    </row>
    <row r="51" spans="1:3" ht="12" customHeight="1" thickBot="1" x14ac:dyDescent="0.25">
      <c r="A51" s="428" t="s">
        <v>150</v>
      </c>
      <c r="B51" s="8" t="s">
        <v>187</v>
      </c>
      <c r="C51" s="80"/>
    </row>
    <row r="52" spans="1:3" ht="12" customHeight="1" thickBot="1" x14ac:dyDescent="0.25">
      <c r="A52" s="37" t="s">
        <v>19</v>
      </c>
      <c r="B52" s="130" t="s">
        <v>426</v>
      </c>
      <c r="C52" s="305">
        <f>SUM(C53:C55)</f>
        <v>0</v>
      </c>
    </row>
    <row r="53" spans="1:3" s="99" customFormat="1" ht="12" customHeight="1" x14ac:dyDescent="0.2">
      <c r="A53" s="428" t="s">
        <v>105</v>
      </c>
      <c r="B53" s="9" t="s">
        <v>227</v>
      </c>
      <c r="C53" s="77"/>
    </row>
    <row r="54" spans="1:3" ht="12" customHeight="1" x14ac:dyDescent="0.2">
      <c r="A54" s="428" t="s">
        <v>106</v>
      </c>
      <c r="B54" s="8" t="s">
        <v>189</v>
      </c>
      <c r="C54" s="80"/>
    </row>
    <row r="55" spans="1:3" ht="12" customHeight="1" x14ac:dyDescent="0.2">
      <c r="A55" s="428" t="s">
        <v>107</v>
      </c>
      <c r="B55" s="8" t="s">
        <v>59</v>
      </c>
      <c r="C55" s="80"/>
    </row>
    <row r="56" spans="1:3" ht="12" customHeight="1" thickBot="1" x14ac:dyDescent="0.25">
      <c r="A56" s="428" t="s">
        <v>108</v>
      </c>
      <c r="B56" s="8" t="s">
        <v>538</v>
      </c>
      <c r="C56" s="80"/>
    </row>
    <row r="57" spans="1:3" ht="12" customHeight="1" thickBot="1" x14ac:dyDescent="0.25">
      <c r="A57" s="37" t="s">
        <v>20</v>
      </c>
      <c r="B57" s="130" t="s">
        <v>13</v>
      </c>
      <c r="C57" s="329"/>
    </row>
    <row r="58" spans="1:3" ht="15" customHeight="1" thickBot="1" x14ac:dyDescent="0.25">
      <c r="A58" s="37" t="s">
        <v>21</v>
      </c>
      <c r="B58" s="244" t="s">
        <v>543</v>
      </c>
      <c r="C58" s="354">
        <f>+C46+C52+C57</f>
        <v>0</v>
      </c>
    </row>
    <row r="59" spans="1:3" ht="13.5" thickBot="1" x14ac:dyDescent="0.25">
      <c r="C59" s="355"/>
    </row>
    <row r="60" spans="1:3" ht="15" customHeight="1" thickBot="1" x14ac:dyDescent="0.25">
      <c r="A60" s="246" t="s">
        <v>533</v>
      </c>
      <c r="B60" s="247"/>
      <c r="C60" s="127"/>
    </row>
    <row r="61" spans="1:3" ht="14.25" customHeight="1" thickBot="1" x14ac:dyDescent="0.25">
      <c r="A61" s="246" t="s">
        <v>208</v>
      </c>
      <c r="B61" s="247"/>
      <c r="C61" s="127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61"/>
  <sheetViews>
    <sheetView zoomScale="130" zoomScaleNormal="130" workbookViewId="0">
      <selection activeCell="C95" sqref="C95:C98"/>
    </sheetView>
  </sheetViews>
  <sheetFormatPr defaultRowHeight="12.75" x14ac:dyDescent="0.2"/>
  <cols>
    <col min="1" max="1" width="13.83203125" style="245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" customHeight="1" thickBot="1" x14ac:dyDescent="0.25">
      <c r="A1" s="226"/>
      <c r="B1" s="227"/>
      <c r="C1" s="432" t="str">
        <f>+CONCATENATE("9.2.1. melléklet a ……/",LEFT(ÖSSZEFÜGGÉSEK!A5,4),". (….) önkormányzati rendelethez")</f>
        <v>9.2.1. melléklet a ……/2021. (….) önkormányzati rendelethez</v>
      </c>
    </row>
    <row r="2" spans="1:3" s="95" customFormat="1" ht="25.5" customHeight="1" x14ac:dyDescent="0.2">
      <c r="A2" s="385" t="s">
        <v>206</v>
      </c>
      <c r="B2" s="342" t="s">
        <v>408</v>
      </c>
      <c r="C2" s="356" t="s">
        <v>60</v>
      </c>
    </row>
    <row r="3" spans="1:3" s="95" customFormat="1" ht="24.75" thickBot="1" x14ac:dyDescent="0.25">
      <c r="A3" s="426" t="s">
        <v>205</v>
      </c>
      <c r="B3" s="343" t="s">
        <v>427</v>
      </c>
      <c r="C3" s="357" t="s">
        <v>60</v>
      </c>
    </row>
    <row r="4" spans="1:3" s="96" customFormat="1" ht="15.95" customHeight="1" thickBot="1" x14ac:dyDescent="0.3">
      <c r="A4" s="229"/>
      <c r="B4" s="229"/>
      <c r="C4" s="4" t="s">
        <v>54</v>
      </c>
    </row>
    <row r="5" spans="1:3" ht="13.5" thickBot="1" x14ac:dyDescent="0.25">
      <c r="A5" s="386" t="s">
        <v>207</v>
      </c>
      <c r="B5" s="230" t="s">
        <v>55</v>
      </c>
      <c r="C5" s="231" t="s">
        <v>56</v>
      </c>
    </row>
    <row r="6" spans="1:3" s="65" customFormat="1" ht="12.95" customHeight="1" thickBot="1" x14ac:dyDescent="0.25">
      <c r="A6" s="36" t="s">
        <v>505</v>
      </c>
      <c r="B6" s="202" t="s">
        <v>506</v>
      </c>
      <c r="C6" s="203" t="s">
        <v>507</v>
      </c>
    </row>
    <row r="7" spans="1:3" s="65" customFormat="1" ht="15.95" customHeight="1" thickBot="1" x14ac:dyDescent="0.25">
      <c r="A7" s="232"/>
      <c r="B7" s="233" t="s">
        <v>57</v>
      </c>
      <c r="C7" s="234"/>
    </row>
    <row r="8" spans="1:3" s="97" customFormat="1" ht="12" customHeight="1" thickBot="1" x14ac:dyDescent="0.25">
      <c r="A8" s="36" t="s">
        <v>18</v>
      </c>
      <c r="B8" s="235" t="s">
        <v>534</v>
      </c>
      <c r="C8" s="305">
        <f>SUM(C9:C19)</f>
        <v>0</v>
      </c>
    </row>
    <row r="9" spans="1:3" s="97" customFormat="1" ht="12" customHeight="1" x14ac:dyDescent="0.2">
      <c r="A9" s="427" t="s">
        <v>99</v>
      </c>
      <c r="B9" s="10" t="s">
        <v>282</v>
      </c>
      <c r="C9" s="347"/>
    </row>
    <row r="10" spans="1:3" s="97" customFormat="1" ht="12" customHeight="1" x14ac:dyDescent="0.2">
      <c r="A10" s="428" t="s">
        <v>100</v>
      </c>
      <c r="B10" s="8" t="s">
        <v>283</v>
      </c>
      <c r="C10" s="303"/>
    </row>
    <row r="11" spans="1:3" s="97" customFormat="1" ht="12" customHeight="1" x14ac:dyDescent="0.2">
      <c r="A11" s="428" t="s">
        <v>101</v>
      </c>
      <c r="B11" s="8" t="s">
        <v>284</v>
      </c>
      <c r="C11" s="303"/>
    </row>
    <row r="12" spans="1:3" s="97" customFormat="1" ht="12" customHeight="1" x14ac:dyDescent="0.2">
      <c r="A12" s="428" t="s">
        <v>102</v>
      </c>
      <c r="B12" s="8" t="s">
        <v>285</v>
      </c>
      <c r="C12" s="303"/>
    </row>
    <row r="13" spans="1:3" s="97" customFormat="1" ht="12" customHeight="1" x14ac:dyDescent="0.2">
      <c r="A13" s="428" t="s">
        <v>150</v>
      </c>
      <c r="B13" s="8" t="s">
        <v>286</v>
      </c>
      <c r="C13" s="303"/>
    </row>
    <row r="14" spans="1:3" s="97" customFormat="1" ht="12" customHeight="1" x14ac:dyDescent="0.2">
      <c r="A14" s="428" t="s">
        <v>103</v>
      </c>
      <c r="B14" s="8" t="s">
        <v>409</v>
      </c>
      <c r="C14" s="303"/>
    </row>
    <row r="15" spans="1:3" s="97" customFormat="1" ht="12" customHeight="1" x14ac:dyDescent="0.2">
      <c r="A15" s="428" t="s">
        <v>104</v>
      </c>
      <c r="B15" s="7" t="s">
        <v>410</v>
      </c>
      <c r="C15" s="303"/>
    </row>
    <row r="16" spans="1:3" s="97" customFormat="1" ht="12" customHeight="1" x14ac:dyDescent="0.2">
      <c r="A16" s="428" t="s">
        <v>114</v>
      </c>
      <c r="B16" s="8" t="s">
        <v>289</v>
      </c>
      <c r="C16" s="348"/>
    </row>
    <row r="17" spans="1:3" s="98" customFormat="1" ht="12" customHeight="1" x14ac:dyDescent="0.2">
      <c r="A17" s="428" t="s">
        <v>115</v>
      </c>
      <c r="B17" s="8" t="s">
        <v>290</v>
      </c>
      <c r="C17" s="303"/>
    </row>
    <row r="18" spans="1:3" s="98" customFormat="1" ht="12" customHeight="1" x14ac:dyDescent="0.2">
      <c r="A18" s="428" t="s">
        <v>116</v>
      </c>
      <c r="B18" s="8" t="s">
        <v>445</v>
      </c>
      <c r="C18" s="304"/>
    </row>
    <row r="19" spans="1:3" s="98" customFormat="1" ht="12" customHeight="1" thickBot="1" x14ac:dyDescent="0.25">
      <c r="A19" s="428" t="s">
        <v>117</v>
      </c>
      <c r="B19" s="7" t="s">
        <v>291</v>
      </c>
      <c r="C19" s="304"/>
    </row>
    <row r="20" spans="1:3" s="97" customFormat="1" ht="12" customHeight="1" thickBot="1" x14ac:dyDescent="0.25">
      <c r="A20" s="36" t="s">
        <v>19</v>
      </c>
      <c r="B20" s="235" t="s">
        <v>411</v>
      </c>
      <c r="C20" s="305">
        <f>SUM(C21:C23)</f>
        <v>0</v>
      </c>
    </row>
    <row r="21" spans="1:3" s="98" customFormat="1" ht="12" customHeight="1" x14ac:dyDescent="0.2">
      <c r="A21" s="428" t="s">
        <v>105</v>
      </c>
      <c r="B21" s="9" t="s">
        <v>259</v>
      </c>
      <c r="C21" s="303"/>
    </row>
    <row r="22" spans="1:3" s="98" customFormat="1" ht="12" customHeight="1" x14ac:dyDescent="0.2">
      <c r="A22" s="428" t="s">
        <v>106</v>
      </c>
      <c r="B22" s="8" t="s">
        <v>412</v>
      </c>
      <c r="C22" s="303"/>
    </row>
    <row r="23" spans="1:3" s="98" customFormat="1" ht="12" customHeight="1" x14ac:dyDescent="0.2">
      <c r="A23" s="428" t="s">
        <v>107</v>
      </c>
      <c r="B23" s="8" t="s">
        <v>413</v>
      </c>
      <c r="C23" s="303"/>
    </row>
    <row r="24" spans="1:3" s="98" customFormat="1" ht="12" customHeight="1" thickBot="1" x14ac:dyDescent="0.25">
      <c r="A24" s="428" t="s">
        <v>108</v>
      </c>
      <c r="B24" s="8" t="s">
        <v>535</v>
      </c>
      <c r="C24" s="303"/>
    </row>
    <row r="25" spans="1:3" s="98" customFormat="1" ht="12" customHeight="1" thickBot="1" x14ac:dyDescent="0.25">
      <c r="A25" s="37" t="s">
        <v>20</v>
      </c>
      <c r="B25" s="130" t="s">
        <v>176</v>
      </c>
      <c r="C25" s="329"/>
    </row>
    <row r="26" spans="1:3" s="98" customFormat="1" ht="12" customHeight="1" thickBot="1" x14ac:dyDescent="0.25">
      <c r="A26" s="37" t="s">
        <v>21</v>
      </c>
      <c r="B26" s="130" t="s">
        <v>536</v>
      </c>
      <c r="C26" s="305">
        <f>+C27+C28+C29</f>
        <v>0</v>
      </c>
    </row>
    <row r="27" spans="1:3" s="98" customFormat="1" ht="12" customHeight="1" x14ac:dyDescent="0.2">
      <c r="A27" s="429" t="s">
        <v>269</v>
      </c>
      <c r="B27" s="430" t="s">
        <v>264</v>
      </c>
      <c r="C27" s="77"/>
    </row>
    <row r="28" spans="1:3" s="98" customFormat="1" ht="12" customHeight="1" x14ac:dyDescent="0.2">
      <c r="A28" s="429" t="s">
        <v>272</v>
      </c>
      <c r="B28" s="430" t="s">
        <v>412</v>
      </c>
      <c r="C28" s="303"/>
    </row>
    <row r="29" spans="1:3" s="98" customFormat="1" ht="12" customHeight="1" x14ac:dyDescent="0.2">
      <c r="A29" s="429" t="s">
        <v>273</v>
      </c>
      <c r="B29" s="431" t="s">
        <v>415</v>
      </c>
      <c r="C29" s="303"/>
    </row>
    <row r="30" spans="1:3" s="98" customFormat="1" ht="12" customHeight="1" thickBot="1" x14ac:dyDescent="0.25">
      <c r="A30" s="428" t="s">
        <v>274</v>
      </c>
      <c r="B30" s="144" t="s">
        <v>537</v>
      </c>
      <c r="C30" s="84"/>
    </row>
    <row r="31" spans="1:3" s="98" customFormat="1" ht="12" customHeight="1" thickBot="1" x14ac:dyDescent="0.25">
      <c r="A31" s="37" t="s">
        <v>22</v>
      </c>
      <c r="B31" s="130" t="s">
        <v>416</v>
      </c>
      <c r="C31" s="305">
        <f>+C32+C33+C34</f>
        <v>0</v>
      </c>
    </row>
    <row r="32" spans="1:3" s="98" customFormat="1" ht="12" customHeight="1" x14ac:dyDescent="0.2">
      <c r="A32" s="429" t="s">
        <v>92</v>
      </c>
      <c r="B32" s="430" t="s">
        <v>296</v>
      </c>
      <c r="C32" s="77"/>
    </row>
    <row r="33" spans="1:3" s="98" customFormat="1" ht="12" customHeight="1" x14ac:dyDescent="0.2">
      <c r="A33" s="429" t="s">
        <v>93</v>
      </c>
      <c r="B33" s="431" t="s">
        <v>297</v>
      </c>
      <c r="C33" s="306"/>
    </row>
    <row r="34" spans="1:3" s="98" customFormat="1" ht="12" customHeight="1" thickBot="1" x14ac:dyDescent="0.25">
      <c r="A34" s="428" t="s">
        <v>94</v>
      </c>
      <c r="B34" s="144" t="s">
        <v>298</v>
      </c>
      <c r="C34" s="84"/>
    </row>
    <row r="35" spans="1:3" s="97" customFormat="1" ht="12" customHeight="1" thickBot="1" x14ac:dyDescent="0.25">
      <c r="A35" s="37" t="s">
        <v>23</v>
      </c>
      <c r="B35" s="130" t="s">
        <v>384</v>
      </c>
      <c r="C35" s="329"/>
    </row>
    <row r="36" spans="1:3" s="97" customFormat="1" ht="12" customHeight="1" thickBot="1" x14ac:dyDescent="0.25">
      <c r="A36" s="37" t="s">
        <v>24</v>
      </c>
      <c r="B36" s="130" t="s">
        <v>417</v>
      </c>
      <c r="C36" s="349"/>
    </row>
    <row r="37" spans="1:3" s="97" customFormat="1" ht="12" customHeight="1" thickBot="1" x14ac:dyDescent="0.25">
      <c r="A37" s="36" t="s">
        <v>25</v>
      </c>
      <c r="B37" s="130" t="s">
        <v>418</v>
      </c>
      <c r="C37" s="350">
        <f>+C8+C20+C25+C26+C31+C35+C36</f>
        <v>0</v>
      </c>
    </row>
    <row r="38" spans="1:3" s="97" customFormat="1" ht="12" customHeight="1" thickBot="1" x14ac:dyDescent="0.25">
      <c r="A38" s="236" t="s">
        <v>26</v>
      </c>
      <c r="B38" s="130" t="s">
        <v>419</v>
      </c>
      <c r="C38" s="350">
        <f>+C39+C40+C41</f>
        <v>0</v>
      </c>
    </row>
    <row r="39" spans="1:3" s="97" customFormat="1" ht="12" customHeight="1" x14ac:dyDescent="0.2">
      <c r="A39" s="429" t="s">
        <v>420</v>
      </c>
      <c r="B39" s="430" t="s">
        <v>237</v>
      </c>
      <c r="C39" s="77"/>
    </row>
    <row r="40" spans="1:3" s="97" customFormat="1" ht="12" customHeight="1" x14ac:dyDescent="0.2">
      <c r="A40" s="429" t="s">
        <v>421</v>
      </c>
      <c r="B40" s="431" t="s">
        <v>2</v>
      </c>
      <c r="C40" s="306"/>
    </row>
    <row r="41" spans="1:3" s="98" customFormat="1" ht="12" customHeight="1" thickBot="1" x14ac:dyDescent="0.25">
      <c r="A41" s="428" t="s">
        <v>422</v>
      </c>
      <c r="B41" s="144" t="s">
        <v>423</v>
      </c>
      <c r="C41" s="84"/>
    </row>
    <row r="42" spans="1:3" s="98" customFormat="1" ht="15" customHeight="1" thickBot="1" x14ac:dyDescent="0.25">
      <c r="A42" s="236" t="s">
        <v>27</v>
      </c>
      <c r="B42" s="237" t="s">
        <v>424</v>
      </c>
      <c r="C42" s="353">
        <f>+C37+C38</f>
        <v>0</v>
      </c>
    </row>
    <row r="43" spans="1:3" s="98" customFormat="1" ht="15" customHeight="1" x14ac:dyDescent="0.2">
      <c r="A43" s="238"/>
      <c r="B43" s="239"/>
      <c r="C43" s="351"/>
    </row>
    <row r="44" spans="1:3" ht="13.5" thickBot="1" x14ac:dyDescent="0.25">
      <c r="A44" s="240"/>
      <c r="B44" s="241"/>
      <c r="C44" s="352"/>
    </row>
    <row r="45" spans="1:3" s="65" customFormat="1" ht="16.5" customHeight="1" thickBot="1" x14ac:dyDescent="0.25">
      <c r="A45" s="242"/>
      <c r="B45" s="243" t="s">
        <v>58</v>
      </c>
      <c r="C45" s="353"/>
    </row>
    <row r="46" spans="1:3" s="99" customFormat="1" ht="12" customHeight="1" thickBot="1" x14ac:dyDescent="0.25">
      <c r="A46" s="37" t="s">
        <v>18</v>
      </c>
      <c r="B46" s="130" t="s">
        <v>425</v>
      </c>
      <c r="C46" s="305">
        <f>SUM(C47:C51)</f>
        <v>0</v>
      </c>
    </row>
    <row r="47" spans="1:3" ht="12" customHeight="1" x14ac:dyDescent="0.2">
      <c r="A47" s="428" t="s">
        <v>99</v>
      </c>
      <c r="B47" s="9" t="s">
        <v>49</v>
      </c>
      <c r="C47" s="77"/>
    </row>
    <row r="48" spans="1:3" ht="12" customHeight="1" x14ac:dyDescent="0.2">
      <c r="A48" s="428" t="s">
        <v>100</v>
      </c>
      <c r="B48" s="8" t="s">
        <v>185</v>
      </c>
      <c r="C48" s="80"/>
    </row>
    <row r="49" spans="1:3" ht="12" customHeight="1" x14ac:dyDescent="0.2">
      <c r="A49" s="428" t="s">
        <v>101</v>
      </c>
      <c r="B49" s="8" t="s">
        <v>141</v>
      </c>
      <c r="C49" s="80"/>
    </row>
    <row r="50" spans="1:3" ht="12" customHeight="1" x14ac:dyDescent="0.2">
      <c r="A50" s="428" t="s">
        <v>102</v>
      </c>
      <c r="B50" s="8" t="s">
        <v>186</v>
      </c>
      <c r="C50" s="80"/>
    </row>
    <row r="51" spans="1:3" ht="12" customHeight="1" thickBot="1" x14ac:dyDescent="0.25">
      <c r="A51" s="428" t="s">
        <v>150</v>
      </c>
      <c r="B51" s="8" t="s">
        <v>187</v>
      </c>
      <c r="C51" s="80"/>
    </row>
    <row r="52" spans="1:3" ht="12" customHeight="1" thickBot="1" x14ac:dyDescent="0.25">
      <c r="A52" s="37" t="s">
        <v>19</v>
      </c>
      <c r="B52" s="130" t="s">
        <v>426</v>
      </c>
      <c r="C52" s="305">
        <f>SUM(C53:C55)</f>
        <v>0</v>
      </c>
    </row>
    <row r="53" spans="1:3" s="99" customFormat="1" ht="12" customHeight="1" x14ac:dyDescent="0.2">
      <c r="A53" s="428" t="s">
        <v>105</v>
      </c>
      <c r="B53" s="9" t="s">
        <v>227</v>
      </c>
      <c r="C53" s="77"/>
    </row>
    <row r="54" spans="1:3" ht="12" customHeight="1" x14ac:dyDescent="0.2">
      <c r="A54" s="428" t="s">
        <v>106</v>
      </c>
      <c r="B54" s="8" t="s">
        <v>189</v>
      </c>
      <c r="C54" s="80"/>
    </row>
    <row r="55" spans="1:3" ht="12" customHeight="1" x14ac:dyDescent="0.2">
      <c r="A55" s="428" t="s">
        <v>107</v>
      </c>
      <c r="B55" s="8" t="s">
        <v>59</v>
      </c>
      <c r="C55" s="80"/>
    </row>
    <row r="56" spans="1:3" ht="12" customHeight="1" thickBot="1" x14ac:dyDescent="0.25">
      <c r="A56" s="428" t="s">
        <v>108</v>
      </c>
      <c r="B56" s="8" t="s">
        <v>538</v>
      </c>
      <c r="C56" s="80"/>
    </row>
    <row r="57" spans="1:3" ht="15" customHeight="1" thickBot="1" x14ac:dyDescent="0.25">
      <c r="A57" s="37" t="s">
        <v>20</v>
      </c>
      <c r="B57" s="130" t="s">
        <v>13</v>
      </c>
      <c r="C57" s="329"/>
    </row>
    <row r="58" spans="1:3" ht="13.5" thickBot="1" x14ac:dyDescent="0.25">
      <c r="A58" s="37" t="s">
        <v>21</v>
      </c>
      <c r="B58" s="244" t="s">
        <v>543</v>
      </c>
      <c r="C58" s="354">
        <f>+C46+C52+C57</f>
        <v>0</v>
      </c>
    </row>
    <row r="59" spans="1:3" ht="15" customHeight="1" thickBot="1" x14ac:dyDescent="0.25">
      <c r="C59" s="355"/>
    </row>
    <row r="60" spans="1:3" ht="14.25" customHeight="1" thickBot="1" x14ac:dyDescent="0.25">
      <c r="A60" s="246" t="s">
        <v>533</v>
      </c>
      <c r="B60" s="247"/>
      <c r="C60" s="127"/>
    </row>
    <row r="61" spans="1:3" ht="13.5" thickBot="1" x14ac:dyDescent="0.25">
      <c r="A61" s="246" t="s">
        <v>208</v>
      </c>
      <c r="B61" s="247"/>
      <c r="C61" s="127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61"/>
  <sheetViews>
    <sheetView topLeftCell="A34" zoomScale="130" zoomScaleNormal="130" workbookViewId="0">
      <selection activeCell="C95" sqref="C95:C98"/>
    </sheetView>
  </sheetViews>
  <sheetFormatPr defaultRowHeight="12.75" x14ac:dyDescent="0.2"/>
  <cols>
    <col min="1" max="1" width="13.83203125" style="245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" customHeight="1" thickBot="1" x14ac:dyDescent="0.25">
      <c r="A1" s="226"/>
      <c r="B1" s="227"/>
      <c r="C1" s="432" t="str">
        <f>+CONCATENATE("9.2.2. melléklet a ……/",LEFT(ÖSSZEFÜGGÉSEK!A5,4),". (….) önkormányzati rendelethez")</f>
        <v>9.2.2. melléklet a ……/2021. (….) önkormányzati rendelethez</v>
      </c>
    </row>
    <row r="2" spans="1:3" s="95" customFormat="1" ht="25.5" customHeight="1" x14ac:dyDescent="0.2">
      <c r="A2" s="385" t="s">
        <v>206</v>
      </c>
      <c r="B2" s="342" t="s">
        <v>408</v>
      </c>
      <c r="C2" s="356" t="s">
        <v>60</v>
      </c>
    </row>
    <row r="3" spans="1:3" s="95" customFormat="1" ht="24.75" thickBot="1" x14ac:dyDescent="0.25">
      <c r="A3" s="426" t="s">
        <v>205</v>
      </c>
      <c r="B3" s="343" t="s">
        <v>428</v>
      </c>
      <c r="C3" s="357" t="s">
        <v>61</v>
      </c>
    </row>
    <row r="4" spans="1:3" s="96" customFormat="1" ht="15.95" customHeight="1" thickBot="1" x14ac:dyDescent="0.3">
      <c r="A4" s="229"/>
      <c r="B4" s="229"/>
      <c r="C4" s="4" t="s">
        <v>54</v>
      </c>
    </row>
    <row r="5" spans="1:3" ht="13.5" thickBot="1" x14ac:dyDescent="0.25">
      <c r="A5" s="386" t="s">
        <v>207</v>
      </c>
      <c r="B5" s="230" t="s">
        <v>55</v>
      </c>
      <c r="C5" s="231" t="s">
        <v>56</v>
      </c>
    </row>
    <row r="6" spans="1:3" s="65" customFormat="1" ht="12.95" customHeight="1" thickBot="1" x14ac:dyDescent="0.25">
      <c r="A6" s="36" t="s">
        <v>505</v>
      </c>
      <c r="B6" s="202" t="s">
        <v>506</v>
      </c>
      <c r="C6" s="203" t="s">
        <v>507</v>
      </c>
    </row>
    <row r="7" spans="1:3" s="65" customFormat="1" ht="15.95" customHeight="1" thickBot="1" x14ac:dyDescent="0.25">
      <c r="A7" s="232"/>
      <c r="B7" s="233" t="s">
        <v>57</v>
      </c>
      <c r="C7" s="234"/>
    </row>
    <row r="8" spans="1:3" s="97" customFormat="1" ht="12" customHeight="1" thickBot="1" x14ac:dyDescent="0.25">
      <c r="A8" s="36" t="s">
        <v>18</v>
      </c>
      <c r="B8" s="235" t="s">
        <v>534</v>
      </c>
      <c r="C8" s="305">
        <f>SUM(C9:C19)</f>
        <v>0</v>
      </c>
    </row>
    <row r="9" spans="1:3" s="97" customFormat="1" ht="12" customHeight="1" x14ac:dyDescent="0.2">
      <c r="A9" s="427" t="s">
        <v>99</v>
      </c>
      <c r="B9" s="10" t="s">
        <v>282</v>
      </c>
      <c r="C9" s="347"/>
    </row>
    <row r="10" spans="1:3" s="97" customFormat="1" ht="12" customHeight="1" x14ac:dyDescent="0.2">
      <c r="A10" s="428" t="s">
        <v>100</v>
      </c>
      <c r="B10" s="8" t="s">
        <v>283</v>
      </c>
      <c r="C10" s="303"/>
    </row>
    <row r="11" spans="1:3" s="97" customFormat="1" ht="12" customHeight="1" x14ac:dyDescent="0.2">
      <c r="A11" s="428" t="s">
        <v>101</v>
      </c>
      <c r="B11" s="8" t="s">
        <v>284</v>
      </c>
      <c r="C11" s="303"/>
    </row>
    <row r="12" spans="1:3" s="97" customFormat="1" ht="12" customHeight="1" x14ac:dyDescent="0.2">
      <c r="A12" s="428" t="s">
        <v>102</v>
      </c>
      <c r="B12" s="8" t="s">
        <v>285</v>
      </c>
      <c r="C12" s="303"/>
    </row>
    <row r="13" spans="1:3" s="97" customFormat="1" ht="12" customHeight="1" x14ac:dyDescent="0.2">
      <c r="A13" s="428" t="s">
        <v>150</v>
      </c>
      <c r="B13" s="8" t="s">
        <v>286</v>
      </c>
      <c r="C13" s="303"/>
    </row>
    <row r="14" spans="1:3" s="97" customFormat="1" ht="12" customHeight="1" x14ac:dyDescent="0.2">
      <c r="A14" s="428" t="s">
        <v>103</v>
      </c>
      <c r="B14" s="8" t="s">
        <v>409</v>
      </c>
      <c r="C14" s="303"/>
    </row>
    <row r="15" spans="1:3" s="97" customFormat="1" ht="12" customHeight="1" x14ac:dyDescent="0.2">
      <c r="A15" s="428" t="s">
        <v>104</v>
      </c>
      <c r="B15" s="7" t="s">
        <v>410</v>
      </c>
      <c r="C15" s="303"/>
    </row>
    <row r="16" spans="1:3" s="97" customFormat="1" ht="12" customHeight="1" x14ac:dyDescent="0.2">
      <c r="A16" s="428" t="s">
        <v>114</v>
      </c>
      <c r="B16" s="8" t="s">
        <v>289</v>
      </c>
      <c r="C16" s="348"/>
    </row>
    <row r="17" spans="1:3" s="98" customFormat="1" ht="12" customHeight="1" x14ac:dyDescent="0.2">
      <c r="A17" s="428" t="s">
        <v>115</v>
      </c>
      <c r="B17" s="8" t="s">
        <v>290</v>
      </c>
      <c r="C17" s="303"/>
    </row>
    <row r="18" spans="1:3" s="98" customFormat="1" ht="12" customHeight="1" x14ac:dyDescent="0.2">
      <c r="A18" s="428" t="s">
        <v>116</v>
      </c>
      <c r="B18" s="8" t="s">
        <v>445</v>
      </c>
      <c r="C18" s="304"/>
    </row>
    <row r="19" spans="1:3" s="98" customFormat="1" ht="12" customHeight="1" thickBot="1" x14ac:dyDescent="0.25">
      <c r="A19" s="428" t="s">
        <v>117</v>
      </c>
      <c r="B19" s="7" t="s">
        <v>291</v>
      </c>
      <c r="C19" s="304"/>
    </row>
    <row r="20" spans="1:3" s="97" customFormat="1" ht="12" customHeight="1" thickBot="1" x14ac:dyDescent="0.25">
      <c r="A20" s="36" t="s">
        <v>19</v>
      </c>
      <c r="B20" s="235" t="s">
        <v>411</v>
      </c>
      <c r="C20" s="305">
        <f>SUM(C21:C23)</f>
        <v>0</v>
      </c>
    </row>
    <row r="21" spans="1:3" s="98" customFormat="1" ht="12" customHeight="1" x14ac:dyDescent="0.2">
      <c r="A21" s="428" t="s">
        <v>105</v>
      </c>
      <c r="B21" s="9" t="s">
        <v>259</v>
      </c>
      <c r="C21" s="303"/>
    </row>
    <row r="22" spans="1:3" s="98" customFormat="1" ht="12" customHeight="1" x14ac:dyDescent="0.2">
      <c r="A22" s="428" t="s">
        <v>106</v>
      </c>
      <c r="B22" s="8" t="s">
        <v>412</v>
      </c>
      <c r="C22" s="303"/>
    </row>
    <row r="23" spans="1:3" s="98" customFormat="1" ht="12" customHeight="1" x14ac:dyDescent="0.2">
      <c r="A23" s="428" t="s">
        <v>107</v>
      </c>
      <c r="B23" s="8" t="s">
        <v>413</v>
      </c>
      <c r="C23" s="303"/>
    </row>
    <row r="24" spans="1:3" s="98" customFormat="1" ht="12" customHeight="1" thickBot="1" x14ac:dyDescent="0.25">
      <c r="A24" s="428" t="s">
        <v>108</v>
      </c>
      <c r="B24" s="8" t="s">
        <v>535</v>
      </c>
      <c r="C24" s="303"/>
    </row>
    <row r="25" spans="1:3" s="98" customFormat="1" ht="12" customHeight="1" thickBot="1" x14ac:dyDescent="0.25">
      <c r="A25" s="37" t="s">
        <v>20</v>
      </c>
      <c r="B25" s="130" t="s">
        <v>176</v>
      </c>
      <c r="C25" s="329"/>
    </row>
    <row r="26" spans="1:3" s="98" customFormat="1" ht="12" customHeight="1" thickBot="1" x14ac:dyDescent="0.25">
      <c r="A26" s="37" t="s">
        <v>21</v>
      </c>
      <c r="B26" s="130" t="s">
        <v>536</v>
      </c>
      <c r="C26" s="305">
        <f>+C27+C28+C29</f>
        <v>0</v>
      </c>
    </row>
    <row r="27" spans="1:3" s="98" customFormat="1" ht="12" customHeight="1" x14ac:dyDescent="0.2">
      <c r="A27" s="429" t="s">
        <v>269</v>
      </c>
      <c r="B27" s="430" t="s">
        <v>264</v>
      </c>
      <c r="C27" s="77"/>
    </row>
    <row r="28" spans="1:3" s="98" customFormat="1" ht="12" customHeight="1" x14ac:dyDescent="0.2">
      <c r="A28" s="429" t="s">
        <v>272</v>
      </c>
      <c r="B28" s="430" t="s">
        <v>412</v>
      </c>
      <c r="C28" s="303"/>
    </row>
    <row r="29" spans="1:3" s="98" customFormat="1" ht="12" customHeight="1" x14ac:dyDescent="0.2">
      <c r="A29" s="429" t="s">
        <v>273</v>
      </c>
      <c r="B29" s="431" t="s">
        <v>415</v>
      </c>
      <c r="C29" s="303"/>
    </row>
    <row r="30" spans="1:3" s="98" customFormat="1" ht="12" customHeight="1" thickBot="1" x14ac:dyDescent="0.25">
      <c r="A30" s="428" t="s">
        <v>274</v>
      </c>
      <c r="B30" s="144" t="s">
        <v>537</v>
      </c>
      <c r="C30" s="84"/>
    </row>
    <row r="31" spans="1:3" s="98" customFormat="1" ht="12" customHeight="1" thickBot="1" x14ac:dyDescent="0.25">
      <c r="A31" s="37" t="s">
        <v>22</v>
      </c>
      <c r="B31" s="130" t="s">
        <v>416</v>
      </c>
      <c r="C31" s="305">
        <f>+C32+C33+C34</f>
        <v>0</v>
      </c>
    </row>
    <row r="32" spans="1:3" s="98" customFormat="1" ht="12" customHeight="1" x14ac:dyDescent="0.2">
      <c r="A32" s="429" t="s">
        <v>92</v>
      </c>
      <c r="B32" s="430" t="s">
        <v>296</v>
      </c>
      <c r="C32" s="77"/>
    </row>
    <row r="33" spans="1:3" s="98" customFormat="1" ht="12" customHeight="1" x14ac:dyDescent="0.2">
      <c r="A33" s="429" t="s">
        <v>93</v>
      </c>
      <c r="B33" s="431" t="s">
        <v>297</v>
      </c>
      <c r="C33" s="306"/>
    </row>
    <row r="34" spans="1:3" s="98" customFormat="1" ht="12" customHeight="1" thickBot="1" x14ac:dyDescent="0.25">
      <c r="A34" s="428" t="s">
        <v>94</v>
      </c>
      <c r="B34" s="144" t="s">
        <v>298</v>
      </c>
      <c r="C34" s="84"/>
    </row>
    <row r="35" spans="1:3" s="97" customFormat="1" ht="12" customHeight="1" thickBot="1" x14ac:dyDescent="0.25">
      <c r="A35" s="37" t="s">
        <v>23</v>
      </c>
      <c r="B35" s="130" t="s">
        <v>384</v>
      </c>
      <c r="C35" s="329"/>
    </row>
    <row r="36" spans="1:3" s="97" customFormat="1" ht="12" customHeight="1" thickBot="1" x14ac:dyDescent="0.25">
      <c r="A36" s="37" t="s">
        <v>24</v>
      </c>
      <c r="B36" s="130" t="s">
        <v>417</v>
      </c>
      <c r="C36" s="349"/>
    </row>
    <row r="37" spans="1:3" s="97" customFormat="1" ht="12" customHeight="1" thickBot="1" x14ac:dyDescent="0.25">
      <c r="A37" s="36" t="s">
        <v>25</v>
      </c>
      <c r="B37" s="130" t="s">
        <v>418</v>
      </c>
      <c r="C37" s="350">
        <f>+C8+C20+C25+C26+C31+C35+C36</f>
        <v>0</v>
      </c>
    </row>
    <row r="38" spans="1:3" s="97" customFormat="1" ht="12" customHeight="1" thickBot="1" x14ac:dyDescent="0.25">
      <c r="A38" s="236" t="s">
        <v>26</v>
      </c>
      <c r="B38" s="130" t="s">
        <v>419</v>
      </c>
      <c r="C38" s="350">
        <f>+C39+C40+C41</f>
        <v>0</v>
      </c>
    </row>
    <row r="39" spans="1:3" s="97" customFormat="1" ht="12" customHeight="1" x14ac:dyDescent="0.2">
      <c r="A39" s="429" t="s">
        <v>420</v>
      </c>
      <c r="B39" s="430" t="s">
        <v>237</v>
      </c>
      <c r="C39" s="77"/>
    </row>
    <row r="40" spans="1:3" s="97" customFormat="1" ht="12" customHeight="1" x14ac:dyDescent="0.2">
      <c r="A40" s="429" t="s">
        <v>421</v>
      </c>
      <c r="B40" s="431" t="s">
        <v>2</v>
      </c>
      <c r="C40" s="306"/>
    </row>
    <row r="41" spans="1:3" s="98" customFormat="1" ht="12" customHeight="1" thickBot="1" x14ac:dyDescent="0.25">
      <c r="A41" s="428" t="s">
        <v>422</v>
      </c>
      <c r="B41" s="144" t="s">
        <v>423</v>
      </c>
      <c r="C41" s="84"/>
    </row>
    <row r="42" spans="1:3" s="98" customFormat="1" ht="15" customHeight="1" thickBot="1" x14ac:dyDescent="0.25">
      <c r="A42" s="236" t="s">
        <v>27</v>
      </c>
      <c r="B42" s="237" t="s">
        <v>424</v>
      </c>
      <c r="C42" s="353">
        <f>+C37+C38</f>
        <v>0</v>
      </c>
    </row>
    <row r="43" spans="1:3" s="98" customFormat="1" ht="15" customHeight="1" x14ac:dyDescent="0.2">
      <c r="A43" s="238"/>
      <c r="B43" s="239"/>
      <c r="C43" s="351"/>
    </row>
    <row r="44" spans="1:3" ht="13.5" thickBot="1" x14ac:dyDescent="0.25">
      <c r="A44" s="240"/>
      <c r="B44" s="241"/>
      <c r="C44" s="352"/>
    </row>
    <row r="45" spans="1:3" s="65" customFormat="1" ht="16.5" customHeight="1" thickBot="1" x14ac:dyDescent="0.25">
      <c r="A45" s="242"/>
      <c r="B45" s="243" t="s">
        <v>58</v>
      </c>
      <c r="C45" s="353"/>
    </row>
    <row r="46" spans="1:3" s="99" customFormat="1" ht="12" customHeight="1" thickBot="1" x14ac:dyDescent="0.25">
      <c r="A46" s="37" t="s">
        <v>18</v>
      </c>
      <c r="B46" s="130" t="s">
        <v>425</v>
      </c>
      <c r="C46" s="305">
        <f>SUM(C47:C51)</f>
        <v>0</v>
      </c>
    </row>
    <row r="47" spans="1:3" ht="12" customHeight="1" x14ac:dyDescent="0.2">
      <c r="A47" s="428" t="s">
        <v>99</v>
      </c>
      <c r="B47" s="9" t="s">
        <v>49</v>
      </c>
      <c r="C47" s="77"/>
    </row>
    <row r="48" spans="1:3" ht="12" customHeight="1" x14ac:dyDescent="0.2">
      <c r="A48" s="428" t="s">
        <v>100</v>
      </c>
      <c r="B48" s="8" t="s">
        <v>185</v>
      </c>
      <c r="C48" s="80"/>
    </row>
    <row r="49" spans="1:3" ht="12" customHeight="1" x14ac:dyDescent="0.2">
      <c r="A49" s="428" t="s">
        <v>101</v>
      </c>
      <c r="B49" s="8" t="s">
        <v>141</v>
      </c>
      <c r="C49" s="80"/>
    </row>
    <row r="50" spans="1:3" ht="12" customHeight="1" x14ac:dyDescent="0.2">
      <c r="A50" s="428" t="s">
        <v>102</v>
      </c>
      <c r="B50" s="8" t="s">
        <v>186</v>
      </c>
      <c r="C50" s="80"/>
    </row>
    <row r="51" spans="1:3" ht="12" customHeight="1" thickBot="1" x14ac:dyDescent="0.25">
      <c r="A51" s="428" t="s">
        <v>150</v>
      </c>
      <c r="B51" s="8" t="s">
        <v>187</v>
      </c>
      <c r="C51" s="80"/>
    </row>
    <row r="52" spans="1:3" ht="12" customHeight="1" thickBot="1" x14ac:dyDescent="0.25">
      <c r="A52" s="37" t="s">
        <v>19</v>
      </c>
      <c r="B52" s="130" t="s">
        <v>426</v>
      </c>
      <c r="C52" s="305">
        <f>SUM(C53:C55)</f>
        <v>0</v>
      </c>
    </row>
    <row r="53" spans="1:3" s="99" customFormat="1" ht="12" customHeight="1" x14ac:dyDescent="0.2">
      <c r="A53" s="428" t="s">
        <v>105</v>
      </c>
      <c r="B53" s="9" t="s">
        <v>227</v>
      </c>
      <c r="C53" s="77"/>
    </row>
    <row r="54" spans="1:3" ht="12" customHeight="1" x14ac:dyDescent="0.2">
      <c r="A54" s="428" t="s">
        <v>106</v>
      </c>
      <c r="B54" s="8" t="s">
        <v>189</v>
      </c>
      <c r="C54" s="80"/>
    </row>
    <row r="55" spans="1:3" ht="12" customHeight="1" x14ac:dyDescent="0.2">
      <c r="A55" s="428" t="s">
        <v>107</v>
      </c>
      <c r="B55" s="8" t="s">
        <v>59</v>
      </c>
      <c r="C55" s="80"/>
    </row>
    <row r="56" spans="1:3" ht="12" customHeight="1" thickBot="1" x14ac:dyDescent="0.25">
      <c r="A56" s="428" t="s">
        <v>108</v>
      </c>
      <c r="B56" s="8" t="s">
        <v>538</v>
      </c>
      <c r="C56" s="80"/>
    </row>
    <row r="57" spans="1:3" ht="15" customHeight="1" thickBot="1" x14ac:dyDescent="0.25">
      <c r="A57" s="37" t="s">
        <v>20</v>
      </c>
      <c r="B57" s="130" t="s">
        <v>13</v>
      </c>
      <c r="C57" s="329"/>
    </row>
    <row r="58" spans="1:3" ht="13.5" thickBot="1" x14ac:dyDescent="0.25">
      <c r="A58" s="37" t="s">
        <v>21</v>
      </c>
      <c r="B58" s="244" t="s">
        <v>543</v>
      </c>
      <c r="C58" s="354">
        <f>+C46+C52+C57</f>
        <v>0</v>
      </c>
    </row>
    <row r="59" spans="1:3" ht="15" customHeight="1" thickBot="1" x14ac:dyDescent="0.25">
      <c r="C59" s="355"/>
    </row>
    <row r="60" spans="1:3" ht="14.25" customHeight="1" thickBot="1" x14ac:dyDescent="0.25">
      <c r="A60" s="246" t="s">
        <v>533</v>
      </c>
      <c r="B60" s="247"/>
      <c r="C60" s="127"/>
    </row>
    <row r="61" spans="1:3" ht="13.5" thickBot="1" x14ac:dyDescent="0.25">
      <c r="A61" s="246" t="s">
        <v>208</v>
      </c>
      <c r="B61" s="247"/>
      <c r="C61" s="127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61"/>
  <sheetViews>
    <sheetView zoomScale="130" zoomScaleNormal="130" workbookViewId="0">
      <selection activeCell="C95" sqref="C95:C98"/>
    </sheetView>
  </sheetViews>
  <sheetFormatPr defaultRowHeight="12.75" x14ac:dyDescent="0.2"/>
  <cols>
    <col min="1" max="1" width="13.83203125" style="245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" customHeight="1" thickBot="1" x14ac:dyDescent="0.25">
      <c r="A1" s="226"/>
      <c r="B1" s="227"/>
      <c r="C1" s="432" t="str">
        <f>+CONCATENATE("9.2.3. melléklet a ……/",LEFT(ÖSSZEFÜGGÉSEK!A5,4),". (….) önkormányzati rendelethez")</f>
        <v>9.2.3. melléklet a ……/2021. (….) önkormányzati rendelethez</v>
      </c>
    </row>
    <row r="2" spans="1:3" s="95" customFormat="1" ht="25.5" customHeight="1" x14ac:dyDescent="0.2">
      <c r="A2" s="385" t="s">
        <v>206</v>
      </c>
      <c r="B2" s="342" t="s">
        <v>408</v>
      </c>
      <c r="C2" s="356" t="s">
        <v>60</v>
      </c>
    </row>
    <row r="3" spans="1:3" s="95" customFormat="1" ht="24.75" thickBot="1" x14ac:dyDescent="0.25">
      <c r="A3" s="426" t="s">
        <v>205</v>
      </c>
      <c r="B3" s="343" t="s">
        <v>544</v>
      </c>
      <c r="C3" s="357" t="s">
        <v>440</v>
      </c>
    </row>
    <row r="4" spans="1:3" s="96" customFormat="1" ht="15.95" customHeight="1" thickBot="1" x14ac:dyDescent="0.3">
      <c r="A4" s="229"/>
      <c r="B4" s="229"/>
      <c r="C4" s="4" t="s">
        <v>54</v>
      </c>
    </row>
    <row r="5" spans="1:3" ht="13.5" thickBot="1" x14ac:dyDescent="0.25">
      <c r="A5" s="386" t="s">
        <v>207</v>
      </c>
      <c r="B5" s="230" t="s">
        <v>55</v>
      </c>
      <c r="C5" s="231" t="s">
        <v>56</v>
      </c>
    </row>
    <row r="6" spans="1:3" s="65" customFormat="1" ht="12.95" customHeight="1" thickBot="1" x14ac:dyDescent="0.25">
      <c r="A6" s="36" t="s">
        <v>505</v>
      </c>
      <c r="B6" s="202" t="s">
        <v>506</v>
      </c>
      <c r="C6" s="203" t="s">
        <v>507</v>
      </c>
    </row>
    <row r="7" spans="1:3" s="65" customFormat="1" ht="15.95" customHeight="1" thickBot="1" x14ac:dyDescent="0.25">
      <c r="A7" s="232"/>
      <c r="B7" s="233" t="s">
        <v>57</v>
      </c>
      <c r="C7" s="234"/>
    </row>
    <row r="8" spans="1:3" s="97" customFormat="1" ht="12" customHeight="1" thickBot="1" x14ac:dyDescent="0.25">
      <c r="A8" s="36" t="s">
        <v>18</v>
      </c>
      <c r="B8" s="235" t="s">
        <v>534</v>
      </c>
      <c r="C8" s="305">
        <f>SUM(C9:C19)</f>
        <v>0</v>
      </c>
    </row>
    <row r="9" spans="1:3" s="97" customFormat="1" ht="12" customHeight="1" x14ac:dyDescent="0.2">
      <c r="A9" s="427" t="s">
        <v>99</v>
      </c>
      <c r="B9" s="10" t="s">
        <v>282</v>
      </c>
      <c r="C9" s="347"/>
    </row>
    <row r="10" spans="1:3" s="97" customFormat="1" ht="12" customHeight="1" x14ac:dyDescent="0.2">
      <c r="A10" s="428" t="s">
        <v>100</v>
      </c>
      <c r="B10" s="8" t="s">
        <v>283</v>
      </c>
      <c r="C10" s="303"/>
    </row>
    <row r="11" spans="1:3" s="97" customFormat="1" ht="12" customHeight="1" x14ac:dyDescent="0.2">
      <c r="A11" s="428" t="s">
        <v>101</v>
      </c>
      <c r="B11" s="8" t="s">
        <v>284</v>
      </c>
      <c r="C11" s="303"/>
    </row>
    <row r="12" spans="1:3" s="97" customFormat="1" ht="12" customHeight="1" x14ac:dyDescent="0.2">
      <c r="A12" s="428" t="s">
        <v>102</v>
      </c>
      <c r="B12" s="8" t="s">
        <v>285</v>
      </c>
      <c r="C12" s="303"/>
    </row>
    <row r="13" spans="1:3" s="97" customFormat="1" ht="12" customHeight="1" x14ac:dyDescent="0.2">
      <c r="A13" s="428" t="s">
        <v>150</v>
      </c>
      <c r="B13" s="8" t="s">
        <v>286</v>
      </c>
      <c r="C13" s="303"/>
    </row>
    <row r="14" spans="1:3" s="97" customFormat="1" ht="12" customHeight="1" x14ac:dyDescent="0.2">
      <c r="A14" s="428" t="s">
        <v>103</v>
      </c>
      <c r="B14" s="8" t="s">
        <v>409</v>
      </c>
      <c r="C14" s="303"/>
    </row>
    <row r="15" spans="1:3" s="97" customFormat="1" ht="12" customHeight="1" x14ac:dyDescent="0.2">
      <c r="A15" s="428" t="s">
        <v>104</v>
      </c>
      <c r="B15" s="7" t="s">
        <v>410</v>
      </c>
      <c r="C15" s="303"/>
    </row>
    <row r="16" spans="1:3" s="97" customFormat="1" ht="12" customHeight="1" x14ac:dyDescent="0.2">
      <c r="A16" s="428" t="s">
        <v>114</v>
      </c>
      <c r="B16" s="8" t="s">
        <v>289</v>
      </c>
      <c r="C16" s="348"/>
    </row>
    <row r="17" spans="1:3" s="98" customFormat="1" ht="12" customHeight="1" x14ac:dyDescent="0.2">
      <c r="A17" s="428" t="s">
        <v>115</v>
      </c>
      <c r="B17" s="8" t="s">
        <v>290</v>
      </c>
      <c r="C17" s="303"/>
    </row>
    <row r="18" spans="1:3" s="98" customFormat="1" ht="12" customHeight="1" x14ac:dyDescent="0.2">
      <c r="A18" s="428" t="s">
        <v>116</v>
      </c>
      <c r="B18" s="8" t="s">
        <v>445</v>
      </c>
      <c r="C18" s="304"/>
    </row>
    <row r="19" spans="1:3" s="98" customFormat="1" ht="12" customHeight="1" thickBot="1" x14ac:dyDescent="0.25">
      <c r="A19" s="428" t="s">
        <v>117</v>
      </c>
      <c r="B19" s="7" t="s">
        <v>291</v>
      </c>
      <c r="C19" s="304"/>
    </row>
    <row r="20" spans="1:3" s="97" customFormat="1" ht="12" customHeight="1" thickBot="1" x14ac:dyDescent="0.25">
      <c r="A20" s="36" t="s">
        <v>19</v>
      </c>
      <c r="B20" s="235" t="s">
        <v>411</v>
      </c>
      <c r="C20" s="305">
        <f>SUM(C21:C23)</f>
        <v>0</v>
      </c>
    </row>
    <row r="21" spans="1:3" s="98" customFormat="1" ht="12" customHeight="1" x14ac:dyDescent="0.2">
      <c r="A21" s="428" t="s">
        <v>105</v>
      </c>
      <c r="B21" s="9" t="s">
        <v>259</v>
      </c>
      <c r="C21" s="303"/>
    </row>
    <row r="22" spans="1:3" s="98" customFormat="1" ht="12" customHeight="1" x14ac:dyDescent="0.2">
      <c r="A22" s="428" t="s">
        <v>106</v>
      </c>
      <c r="B22" s="8" t="s">
        <v>412</v>
      </c>
      <c r="C22" s="303"/>
    </row>
    <row r="23" spans="1:3" s="98" customFormat="1" ht="12" customHeight="1" x14ac:dyDescent="0.2">
      <c r="A23" s="428" t="s">
        <v>107</v>
      </c>
      <c r="B23" s="8" t="s">
        <v>413</v>
      </c>
      <c r="C23" s="303"/>
    </row>
    <row r="24" spans="1:3" s="98" customFormat="1" ht="12" customHeight="1" thickBot="1" x14ac:dyDescent="0.25">
      <c r="A24" s="428" t="s">
        <v>108</v>
      </c>
      <c r="B24" s="8" t="s">
        <v>535</v>
      </c>
      <c r="C24" s="303"/>
    </row>
    <row r="25" spans="1:3" s="98" customFormat="1" ht="12" customHeight="1" thickBot="1" x14ac:dyDescent="0.25">
      <c r="A25" s="37" t="s">
        <v>20</v>
      </c>
      <c r="B25" s="130" t="s">
        <v>176</v>
      </c>
      <c r="C25" s="329"/>
    </row>
    <row r="26" spans="1:3" s="98" customFormat="1" ht="12" customHeight="1" thickBot="1" x14ac:dyDescent="0.25">
      <c r="A26" s="37" t="s">
        <v>21</v>
      </c>
      <c r="B26" s="130" t="s">
        <v>536</v>
      </c>
      <c r="C26" s="305">
        <f>+C27+C28+C29</f>
        <v>0</v>
      </c>
    </row>
    <row r="27" spans="1:3" s="98" customFormat="1" ht="12" customHeight="1" x14ac:dyDescent="0.2">
      <c r="A27" s="429" t="s">
        <v>269</v>
      </c>
      <c r="B27" s="430" t="s">
        <v>264</v>
      </c>
      <c r="C27" s="77"/>
    </row>
    <row r="28" spans="1:3" s="98" customFormat="1" ht="12" customHeight="1" x14ac:dyDescent="0.2">
      <c r="A28" s="429" t="s">
        <v>272</v>
      </c>
      <c r="B28" s="430" t="s">
        <v>412</v>
      </c>
      <c r="C28" s="303"/>
    </row>
    <row r="29" spans="1:3" s="98" customFormat="1" ht="12" customHeight="1" x14ac:dyDescent="0.2">
      <c r="A29" s="429" t="s">
        <v>273</v>
      </c>
      <c r="B29" s="431" t="s">
        <v>415</v>
      </c>
      <c r="C29" s="303"/>
    </row>
    <row r="30" spans="1:3" s="98" customFormat="1" ht="12" customHeight="1" thickBot="1" x14ac:dyDescent="0.25">
      <c r="A30" s="428" t="s">
        <v>274</v>
      </c>
      <c r="B30" s="144" t="s">
        <v>537</v>
      </c>
      <c r="C30" s="84"/>
    </row>
    <row r="31" spans="1:3" s="98" customFormat="1" ht="12" customHeight="1" thickBot="1" x14ac:dyDescent="0.25">
      <c r="A31" s="37" t="s">
        <v>22</v>
      </c>
      <c r="B31" s="130" t="s">
        <v>416</v>
      </c>
      <c r="C31" s="305">
        <f>+C32+C33+C34</f>
        <v>0</v>
      </c>
    </row>
    <row r="32" spans="1:3" s="98" customFormat="1" ht="12" customHeight="1" x14ac:dyDescent="0.2">
      <c r="A32" s="429" t="s">
        <v>92</v>
      </c>
      <c r="B32" s="430" t="s">
        <v>296</v>
      </c>
      <c r="C32" s="77"/>
    </row>
    <row r="33" spans="1:3" s="98" customFormat="1" ht="12" customHeight="1" x14ac:dyDescent="0.2">
      <c r="A33" s="429" t="s">
        <v>93</v>
      </c>
      <c r="B33" s="431" t="s">
        <v>297</v>
      </c>
      <c r="C33" s="306"/>
    </row>
    <row r="34" spans="1:3" s="98" customFormat="1" ht="12" customHeight="1" thickBot="1" x14ac:dyDescent="0.25">
      <c r="A34" s="428" t="s">
        <v>94</v>
      </c>
      <c r="B34" s="144" t="s">
        <v>298</v>
      </c>
      <c r="C34" s="84"/>
    </row>
    <row r="35" spans="1:3" s="97" customFormat="1" ht="12" customHeight="1" thickBot="1" x14ac:dyDescent="0.25">
      <c r="A35" s="37" t="s">
        <v>23</v>
      </c>
      <c r="B35" s="130" t="s">
        <v>384</v>
      </c>
      <c r="C35" s="329"/>
    </row>
    <row r="36" spans="1:3" s="97" customFormat="1" ht="12" customHeight="1" thickBot="1" x14ac:dyDescent="0.25">
      <c r="A36" s="37" t="s">
        <v>24</v>
      </c>
      <c r="B36" s="130" t="s">
        <v>417</v>
      </c>
      <c r="C36" s="349"/>
    </row>
    <row r="37" spans="1:3" s="97" customFormat="1" ht="12" customHeight="1" thickBot="1" x14ac:dyDescent="0.25">
      <c r="A37" s="36" t="s">
        <v>25</v>
      </c>
      <c r="B37" s="130" t="s">
        <v>418</v>
      </c>
      <c r="C37" s="350">
        <f>+C8+C20+C25+C26+C31+C35+C36</f>
        <v>0</v>
      </c>
    </row>
    <row r="38" spans="1:3" s="97" customFormat="1" ht="12" customHeight="1" thickBot="1" x14ac:dyDescent="0.25">
      <c r="A38" s="236" t="s">
        <v>26</v>
      </c>
      <c r="B38" s="130" t="s">
        <v>419</v>
      </c>
      <c r="C38" s="350">
        <f>+C39+C40+C41</f>
        <v>0</v>
      </c>
    </row>
    <row r="39" spans="1:3" s="97" customFormat="1" ht="12" customHeight="1" x14ac:dyDescent="0.2">
      <c r="A39" s="429" t="s">
        <v>420</v>
      </c>
      <c r="B39" s="430" t="s">
        <v>237</v>
      </c>
      <c r="C39" s="77"/>
    </row>
    <row r="40" spans="1:3" s="97" customFormat="1" ht="12" customHeight="1" x14ac:dyDescent="0.2">
      <c r="A40" s="429" t="s">
        <v>421</v>
      </c>
      <c r="B40" s="431" t="s">
        <v>2</v>
      </c>
      <c r="C40" s="306"/>
    </row>
    <row r="41" spans="1:3" s="98" customFormat="1" ht="12" customHeight="1" thickBot="1" x14ac:dyDescent="0.25">
      <c r="A41" s="428" t="s">
        <v>422</v>
      </c>
      <c r="B41" s="144" t="s">
        <v>423</v>
      </c>
      <c r="C41" s="84"/>
    </row>
    <row r="42" spans="1:3" s="98" customFormat="1" ht="15" customHeight="1" thickBot="1" x14ac:dyDescent="0.25">
      <c r="A42" s="236" t="s">
        <v>27</v>
      </c>
      <c r="B42" s="237" t="s">
        <v>424</v>
      </c>
      <c r="C42" s="353">
        <f>+C37+C38</f>
        <v>0</v>
      </c>
    </row>
    <row r="43" spans="1:3" s="98" customFormat="1" ht="15" customHeight="1" x14ac:dyDescent="0.2">
      <c r="A43" s="238"/>
      <c r="B43" s="239"/>
      <c r="C43" s="351"/>
    </row>
    <row r="44" spans="1:3" ht="13.5" thickBot="1" x14ac:dyDescent="0.25">
      <c r="A44" s="240"/>
      <c r="B44" s="241"/>
      <c r="C44" s="352"/>
    </row>
    <row r="45" spans="1:3" s="65" customFormat="1" ht="16.5" customHeight="1" thickBot="1" x14ac:dyDescent="0.25">
      <c r="A45" s="242"/>
      <c r="B45" s="243" t="s">
        <v>58</v>
      </c>
      <c r="C45" s="353"/>
    </row>
    <row r="46" spans="1:3" s="99" customFormat="1" ht="12" customHeight="1" thickBot="1" x14ac:dyDescent="0.25">
      <c r="A46" s="37" t="s">
        <v>18</v>
      </c>
      <c r="B46" s="130" t="s">
        <v>425</v>
      </c>
      <c r="C46" s="305">
        <f>SUM(C47:C51)</f>
        <v>0</v>
      </c>
    </row>
    <row r="47" spans="1:3" ht="12" customHeight="1" x14ac:dyDescent="0.2">
      <c r="A47" s="428" t="s">
        <v>99</v>
      </c>
      <c r="B47" s="9" t="s">
        <v>49</v>
      </c>
      <c r="C47" s="77"/>
    </row>
    <row r="48" spans="1:3" ht="12" customHeight="1" x14ac:dyDescent="0.2">
      <c r="A48" s="428" t="s">
        <v>100</v>
      </c>
      <c r="B48" s="8" t="s">
        <v>185</v>
      </c>
      <c r="C48" s="80"/>
    </row>
    <row r="49" spans="1:3" ht="12" customHeight="1" x14ac:dyDescent="0.2">
      <c r="A49" s="428" t="s">
        <v>101</v>
      </c>
      <c r="B49" s="8" t="s">
        <v>141</v>
      </c>
      <c r="C49" s="80"/>
    </row>
    <row r="50" spans="1:3" ht="12" customHeight="1" x14ac:dyDescent="0.2">
      <c r="A50" s="428" t="s">
        <v>102</v>
      </c>
      <c r="B50" s="8" t="s">
        <v>186</v>
      </c>
      <c r="C50" s="80"/>
    </row>
    <row r="51" spans="1:3" ht="12" customHeight="1" thickBot="1" x14ac:dyDescent="0.25">
      <c r="A51" s="428" t="s">
        <v>150</v>
      </c>
      <c r="B51" s="8" t="s">
        <v>187</v>
      </c>
      <c r="C51" s="80"/>
    </row>
    <row r="52" spans="1:3" ht="12" customHeight="1" thickBot="1" x14ac:dyDescent="0.25">
      <c r="A52" s="37" t="s">
        <v>19</v>
      </c>
      <c r="B52" s="130" t="s">
        <v>426</v>
      </c>
      <c r="C52" s="305">
        <f>SUM(C53:C55)</f>
        <v>0</v>
      </c>
    </row>
    <row r="53" spans="1:3" s="99" customFormat="1" ht="12" customHeight="1" x14ac:dyDescent="0.2">
      <c r="A53" s="428" t="s">
        <v>105</v>
      </c>
      <c r="B53" s="9" t="s">
        <v>227</v>
      </c>
      <c r="C53" s="77"/>
    </row>
    <row r="54" spans="1:3" ht="12" customHeight="1" x14ac:dyDescent="0.2">
      <c r="A54" s="428" t="s">
        <v>106</v>
      </c>
      <c r="B54" s="8" t="s">
        <v>189</v>
      </c>
      <c r="C54" s="80"/>
    </row>
    <row r="55" spans="1:3" ht="12" customHeight="1" x14ac:dyDescent="0.2">
      <c r="A55" s="428" t="s">
        <v>107</v>
      </c>
      <c r="B55" s="8" t="s">
        <v>59</v>
      </c>
      <c r="C55" s="80"/>
    </row>
    <row r="56" spans="1:3" ht="12" customHeight="1" thickBot="1" x14ac:dyDescent="0.25">
      <c r="A56" s="428" t="s">
        <v>108</v>
      </c>
      <c r="B56" s="8" t="s">
        <v>538</v>
      </c>
      <c r="C56" s="80"/>
    </row>
    <row r="57" spans="1:3" ht="15" customHeight="1" thickBot="1" x14ac:dyDescent="0.25">
      <c r="A57" s="37" t="s">
        <v>20</v>
      </c>
      <c r="B57" s="130" t="s">
        <v>13</v>
      </c>
      <c r="C57" s="329"/>
    </row>
    <row r="58" spans="1:3" ht="13.5" thickBot="1" x14ac:dyDescent="0.25">
      <c r="A58" s="37" t="s">
        <v>21</v>
      </c>
      <c r="B58" s="244" t="s">
        <v>543</v>
      </c>
      <c r="C58" s="354">
        <f>+C46+C52+C57</f>
        <v>0</v>
      </c>
    </row>
    <row r="59" spans="1:3" ht="15" customHeight="1" thickBot="1" x14ac:dyDescent="0.25">
      <c r="C59" s="355"/>
    </row>
    <row r="60" spans="1:3" ht="14.25" customHeight="1" thickBot="1" x14ac:dyDescent="0.25">
      <c r="A60" s="246" t="s">
        <v>533</v>
      </c>
      <c r="B60" s="247"/>
      <c r="C60" s="127"/>
    </row>
    <row r="61" spans="1:3" ht="13.5" thickBot="1" x14ac:dyDescent="0.25">
      <c r="A61" s="246" t="s">
        <v>208</v>
      </c>
      <c r="B61" s="247"/>
      <c r="C61" s="127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140"/>
  <sheetViews>
    <sheetView topLeftCell="A121" zoomScale="145" zoomScaleNormal="145" workbookViewId="0">
      <selection activeCell="C98" sqref="C98"/>
    </sheetView>
  </sheetViews>
  <sheetFormatPr defaultRowHeight="12.75" x14ac:dyDescent="0.2"/>
  <cols>
    <col min="1" max="1" width="13.1640625" style="245" customWidth="1"/>
    <col min="2" max="2" width="60.1640625" style="3" customWidth="1"/>
    <col min="3" max="3" width="17.1640625" style="3" customWidth="1"/>
    <col min="4" max="16384" width="9.33203125" style="3"/>
  </cols>
  <sheetData>
    <row r="1" spans="1:3" s="2" customFormat="1" ht="21" customHeight="1" thickBot="1" x14ac:dyDescent="0.25">
      <c r="A1" s="226"/>
      <c r="B1" s="227"/>
      <c r="C1" s="432" t="str">
        <f>+CONCATENATE("9.3. melléklet a ../",LEFT(ÖSSZEFÜGGÉSEK!A5,4),". (………..) önkormányzati rendelethez")</f>
        <v>9.3. melléklet a ../2021. (………..) önkormányzati rendelethez</v>
      </c>
    </row>
    <row r="2" spans="1:3" s="95" customFormat="1" ht="34.5" customHeight="1" x14ac:dyDescent="0.2">
      <c r="A2" s="385" t="s">
        <v>206</v>
      </c>
      <c r="B2" s="342" t="s">
        <v>645</v>
      </c>
      <c r="C2" s="356" t="s">
        <v>61</v>
      </c>
    </row>
    <row r="3" spans="1:3" s="95" customFormat="1" ht="24.75" thickBot="1" x14ac:dyDescent="0.25">
      <c r="A3" s="426" t="s">
        <v>205</v>
      </c>
      <c r="B3" s="343" t="s">
        <v>407</v>
      </c>
      <c r="C3" s="357" t="s">
        <v>53</v>
      </c>
    </row>
    <row r="4" spans="1:3" s="96" customFormat="1" ht="15.95" customHeight="1" thickBot="1" x14ac:dyDescent="0.3">
      <c r="A4" s="229"/>
      <c r="B4" s="229"/>
      <c r="C4" s="4" t="s">
        <v>635</v>
      </c>
    </row>
    <row r="5" spans="1:3" ht="15" customHeight="1" thickBot="1" x14ac:dyDescent="0.25">
      <c r="A5" s="606" t="s">
        <v>207</v>
      </c>
      <c r="B5" s="615" t="s">
        <v>55</v>
      </c>
      <c r="C5" s="616" t="s">
        <v>56</v>
      </c>
    </row>
    <row r="6" spans="1:3" s="76" customFormat="1" ht="15" customHeight="1" thickBot="1" x14ac:dyDescent="0.25">
      <c r="A6" s="617" t="s">
        <v>505</v>
      </c>
      <c r="B6" s="618" t="s">
        <v>506</v>
      </c>
      <c r="C6" s="619" t="s">
        <v>507</v>
      </c>
    </row>
    <row r="7" spans="1:3" s="76" customFormat="1" ht="15" customHeight="1" thickBot="1" x14ac:dyDescent="0.25">
      <c r="A7" s="620"/>
      <c r="B7" s="621" t="s">
        <v>57</v>
      </c>
      <c r="C7" s="622"/>
    </row>
    <row r="8" spans="1:3" s="99" customFormat="1" ht="15" customHeight="1" thickBot="1" x14ac:dyDescent="0.25">
      <c r="A8" s="506" t="s">
        <v>18</v>
      </c>
      <c r="B8" s="513" t="s">
        <v>253</v>
      </c>
      <c r="C8" s="514">
        <f>+C9+C10+C11+C12+C13+C14</f>
        <v>0</v>
      </c>
    </row>
    <row r="9" spans="1:3" s="99" customFormat="1" ht="15" customHeight="1" x14ac:dyDescent="0.2">
      <c r="A9" s="593" t="s">
        <v>99</v>
      </c>
      <c r="B9" s="516" t="s">
        <v>254</v>
      </c>
      <c r="C9" s="517"/>
    </row>
    <row r="10" spans="1:3" s="99" customFormat="1" ht="15" customHeight="1" x14ac:dyDescent="0.2">
      <c r="A10" s="594" t="s">
        <v>100</v>
      </c>
      <c r="B10" s="519" t="s">
        <v>255</v>
      </c>
      <c r="C10" s="520"/>
    </row>
    <row r="11" spans="1:3" s="99" customFormat="1" ht="15" customHeight="1" x14ac:dyDescent="0.2">
      <c r="A11" s="594" t="s">
        <v>101</v>
      </c>
      <c r="B11" s="519" t="s">
        <v>256</v>
      </c>
      <c r="C11" s="520"/>
    </row>
    <row r="12" spans="1:3" s="99" customFormat="1" ht="15" customHeight="1" x14ac:dyDescent="0.2">
      <c r="A12" s="594" t="s">
        <v>102</v>
      </c>
      <c r="B12" s="519" t="s">
        <v>257</v>
      </c>
      <c r="C12" s="520"/>
    </row>
    <row r="13" spans="1:3" s="99" customFormat="1" ht="15" customHeight="1" x14ac:dyDescent="0.2">
      <c r="A13" s="594" t="s">
        <v>150</v>
      </c>
      <c r="B13" s="519" t="s">
        <v>519</v>
      </c>
      <c r="C13" s="520"/>
    </row>
    <row r="14" spans="1:3" s="99" customFormat="1" ht="15" customHeight="1" thickBot="1" x14ac:dyDescent="0.25">
      <c r="A14" s="596" t="s">
        <v>103</v>
      </c>
      <c r="B14" s="526" t="s">
        <v>442</v>
      </c>
      <c r="C14" s="520"/>
    </row>
    <row r="15" spans="1:3" s="99" customFormat="1" ht="15" customHeight="1" thickBot="1" x14ac:dyDescent="0.25">
      <c r="A15" s="506" t="s">
        <v>19</v>
      </c>
      <c r="B15" s="524" t="s">
        <v>258</v>
      </c>
      <c r="C15" s="514">
        <f>+C16+C17+C18+C19+C20</f>
        <v>0</v>
      </c>
    </row>
    <row r="16" spans="1:3" s="99" customFormat="1" ht="15" customHeight="1" x14ac:dyDescent="0.2">
      <c r="A16" s="593" t="s">
        <v>105</v>
      </c>
      <c r="B16" s="516" t="s">
        <v>259</v>
      </c>
      <c r="C16" s="517"/>
    </row>
    <row r="17" spans="1:3" s="595" customFormat="1" ht="15" customHeight="1" x14ac:dyDescent="0.2">
      <c r="A17" s="594" t="s">
        <v>106</v>
      </c>
      <c r="B17" s="519" t="s">
        <v>260</v>
      </c>
      <c r="C17" s="520"/>
    </row>
    <row r="18" spans="1:3" s="595" customFormat="1" ht="15" customHeight="1" x14ac:dyDescent="0.2">
      <c r="A18" s="594" t="s">
        <v>107</v>
      </c>
      <c r="B18" s="519" t="s">
        <v>432</v>
      </c>
      <c r="C18" s="520"/>
    </row>
    <row r="19" spans="1:3" s="595" customFormat="1" ht="15" customHeight="1" x14ac:dyDescent="0.2">
      <c r="A19" s="594" t="s">
        <v>108</v>
      </c>
      <c r="B19" s="519" t="s">
        <v>433</v>
      </c>
      <c r="C19" s="520"/>
    </row>
    <row r="20" spans="1:3" s="99" customFormat="1" ht="15" customHeight="1" x14ac:dyDescent="0.2">
      <c r="A20" s="594" t="s">
        <v>109</v>
      </c>
      <c r="B20" s="519" t="s">
        <v>261</v>
      </c>
      <c r="C20" s="520"/>
    </row>
    <row r="21" spans="1:3" s="595" customFormat="1" ht="15" customHeight="1" thickBot="1" x14ac:dyDescent="0.25">
      <c r="A21" s="596" t="s">
        <v>118</v>
      </c>
      <c r="B21" s="526" t="s">
        <v>262</v>
      </c>
      <c r="C21" s="525"/>
    </row>
    <row r="22" spans="1:3" s="595" customFormat="1" ht="15" customHeight="1" thickBot="1" x14ac:dyDescent="0.25">
      <c r="A22" s="506" t="s">
        <v>20</v>
      </c>
      <c r="B22" s="513" t="s">
        <v>263</v>
      </c>
      <c r="C22" s="514">
        <f>+C23+C24+C25+C26+C27</f>
        <v>0</v>
      </c>
    </row>
    <row r="23" spans="1:3" s="595" customFormat="1" ht="15" customHeight="1" x14ac:dyDescent="0.2">
      <c r="A23" s="593" t="s">
        <v>88</v>
      </c>
      <c r="B23" s="516" t="s">
        <v>264</v>
      </c>
      <c r="C23" s="517"/>
    </row>
    <row r="24" spans="1:3" s="595" customFormat="1" ht="15" customHeight="1" x14ac:dyDescent="0.2">
      <c r="A24" s="594" t="s">
        <v>89</v>
      </c>
      <c r="B24" s="519" t="s">
        <v>265</v>
      </c>
      <c r="C24" s="520"/>
    </row>
    <row r="25" spans="1:3" s="595" customFormat="1" ht="15" customHeight="1" x14ac:dyDescent="0.2">
      <c r="A25" s="594" t="s">
        <v>90</v>
      </c>
      <c r="B25" s="519" t="s">
        <v>434</v>
      </c>
      <c r="C25" s="520"/>
    </row>
    <row r="26" spans="1:3" s="595" customFormat="1" ht="15" customHeight="1" x14ac:dyDescent="0.2">
      <c r="A26" s="594" t="s">
        <v>91</v>
      </c>
      <c r="B26" s="519" t="s">
        <v>435</v>
      </c>
      <c r="C26" s="520"/>
    </row>
    <row r="27" spans="1:3" s="595" customFormat="1" ht="15" customHeight="1" x14ac:dyDescent="0.2">
      <c r="A27" s="594" t="s">
        <v>173</v>
      </c>
      <c r="B27" s="519" t="s">
        <v>266</v>
      </c>
      <c r="C27" s="520"/>
    </row>
    <row r="28" spans="1:3" s="595" customFormat="1" ht="15" customHeight="1" thickBot="1" x14ac:dyDescent="0.25">
      <c r="A28" s="596" t="s">
        <v>174</v>
      </c>
      <c r="B28" s="526" t="s">
        <v>267</v>
      </c>
      <c r="C28" s="525"/>
    </row>
    <row r="29" spans="1:3" s="595" customFormat="1" ht="15" customHeight="1" thickBot="1" x14ac:dyDescent="0.25">
      <c r="A29" s="506" t="s">
        <v>175</v>
      </c>
      <c r="B29" s="513" t="s">
        <v>268</v>
      </c>
      <c r="C29" s="527">
        <f>+C30+C34+C35+C36</f>
        <v>0</v>
      </c>
    </row>
    <row r="30" spans="1:3" s="595" customFormat="1" ht="15" customHeight="1" x14ac:dyDescent="0.2">
      <c r="A30" s="593" t="s">
        <v>269</v>
      </c>
      <c r="B30" s="516" t="s">
        <v>520</v>
      </c>
      <c r="C30" s="528">
        <f>+C31+C32+C33</f>
        <v>0</v>
      </c>
    </row>
    <row r="31" spans="1:3" s="595" customFormat="1" ht="15" customHeight="1" x14ac:dyDescent="0.2">
      <c r="A31" s="594" t="s">
        <v>270</v>
      </c>
      <c r="B31" s="519" t="s">
        <v>275</v>
      </c>
      <c r="C31" s="520"/>
    </row>
    <row r="32" spans="1:3" s="595" customFormat="1" ht="15" customHeight="1" x14ac:dyDescent="0.2">
      <c r="A32" s="594" t="s">
        <v>271</v>
      </c>
      <c r="B32" s="519" t="s">
        <v>276</v>
      </c>
      <c r="C32" s="520"/>
    </row>
    <row r="33" spans="1:3" s="595" customFormat="1" ht="15" customHeight="1" x14ac:dyDescent="0.2">
      <c r="A33" s="594" t="s">
        <v>446</v>
      </c>
      <c r="B33" s="529" t="s">
        <v>447</v>
      </c>
      <c r="C33" s="520"/>
    </row>
    <row r="34" spans="1:3" s="99" customFormat="1" ht="15" customHeight="1" x14ac:dyDescent="0.2">
      <c r="A34" s="594" t="s">
        <v>272</v>
      </c>
      <c r="B34" s="519" t="s">
        <v>277</v>
      </c>
      <c r="C34" s="520"/>
    </row>
    <row r="35" spans="1:3" s="99" customFormat="1" ht="15" customHeight="1" x14ac:dyDescent="0.2">
      <c r="A35" s="594" t="s">
        <v>273</v>
      </c>
      <c r="B35" s="519" t="s">
        <v>278</v>
      </c>
      <c r="C35" s="520"/>
    </row>
    <row r="36" spans="1:3" s="99" customFormat="1" ht="15" customHeight="1" thickBot="1" x14ac:dyDescent="0.25">
      <c r="A36" s="596" t="s">
        <v>274</v>
      </c>
      <c r="B36" s="526" t="s">
        <v>279</v>
      </c>
      <c r="C36" s="525"/>
    </row>
    <row r="37" spans="1:3" s="99" customFormat="1" ht="15" customHeight="1" thickBot="1" x14ac:dyDescent="0.25">
      <c r="A37" s="506" t="s">
        <v>22</v>
      </c>
      <c r="B37" s="513" t="s">
        <v>443</v>
      </c>
      <c r="C37" s="514">
        <f>SUM(C38:C48)</f>
        <v>14430250</v>
      </c>
    </row>
    <row r="38" spans="1:3" s="99" customFormat="1" ht="15" customHeight="1" x14ac:dyDescent="0.2">
      <c r="A38" s="593" t="s">
        <v>92</v>
      </c>
      <c r="B38" s="516" t="s">
        <v>282</v>
      </c>
      <c r="C38" s="517"/>
    </row>
    <row r="39" spans="1:3" s="99" customFormat="1" ht="15" customHeight="1" x14ac:dyDescent="0.2">
      <c r="A39" s="594" t="s">
        <v>93</v>
      </c>
      <c r="B39" s="519" t="s">
        <v>283</v>
      </c>
      <c r="C39" s="520"/>
    </row>
    <row r="40" spans="1:3" s="595" customFormat="1" ht="15" customHeight="1" x14ac:dyDescent="0.2">
      <c r="A40" s="594" t="s">
        <v>94</v>
      </c>
      <c r="B40" s="519" t="s">
        <v>284</v>
      </c>
      <c r="C40" s="520"/>
    </row>
    <row r="41" spans="1:3" s="595" customFormat="1" ht="15" customHeight="1" x14ac:dyDescent="0.2">
      <c r="A41" s="594" t="s">
        <v>177</v>
      </c>
      <c r="B41" s="519" t="s">
        <v>285</v>
      </c>
      <c r="C41" s="520"/>
    </row>
    <row r="42" spans="1:3" s="595" customFormat="1" ht="15" customHeight="1" x14ac:dyDescent="0.2">
      <c r="A42" s="594" t="s">
        <v>178</v>
      </c>
      <c r="B42" s="519" t="s">
        <v>654</v>
      </c>
      <c r="C42" s="520">
        <v>14428250</v>
      </c>
    </row>
    <row r="43" spans="1:3" ht="15" customHeight="1" x14ac:dyDescent="0.2">
      <c r="A43" s="594" t="s">
        <v>179</v>
      </c>
      <c r="B43" s="519" t="s">
        <v>287</v>
      </c>
      <c r="C43" s="520"/>
    </row>
    <row r="44" spans="1:3" s="76" customFormat="1" ht="15" customHeight="1" x14ac:dyDescent="0.2">
      <c r="A44" s="594" t="s">
        <v>180</v>
      </c>
      <c r="B44" s="519" t="s">
        <v>288</v>
      </c>
      <c r="C44" s="520"/>
    </row>
    <row r="45" spans="1:3" s="99" customFormat="1" ht="15" customHeight="1" x14ac:dyDescent="0.2">
      <c r="A45" s="594" t="s">
        <v>181</v>
      </c>
      <c r="B45" s="519" t="s">
        <v>289</v>
      </c>
      <c r="C45" s="520">
        <v>2000</v>
      </c>
    </row>
    <row r="46" spans="1:3" ht="15" customHeight="1" x14ac:dyDescent="0.2">
      <c r="A46" s="594" t="s">
        <v>280</v>
      </c>
      <c r="B46" s="519" t="s">
        <v>290</v>
      </c>
      <c r="C46" s="623"/>
    </row>
    <row r="47" spans="1:3" ht="15" customHeight="1" x14ac:dyDescent="0.2">
      <c r="A47" s="596" t="s">
        <v>281</v>
      </c>
      <c r="B47" s="526" t="s">
        <v>445</v>
      </c>
      <c r="C47" s="624"/>
    </row>
    <row r="48" spans="1:3" ht="15" customHeight="1" thickBot="1" x14ac:dyDescent="0.25">
      <c r="A48" s="596" t="s">
        <v>444</v>
      </c>
      <c r="B48" s="526" t="s">
        <v>291</v>
      </c>
      <c r="C48" s="624"/>
    </row>
    <row r="49" spans="1:3" ht="15" customHeight="1" thickBot="1" x14ac:dyDescent="0.25">
      <c r="A49" s="506" t="s">
        <v>23</v>
      </c>
      <c r="B49" s="513" t="s">
        <v>292</v>
      </c>
      <c r="C49" s="514">
        <f>SUM(C50:C54)</f>
        <v>0</v>
      </c>
    </row>
    <row r="50" spans="1:3" ht="15" customHeight="1" x14ac:dyDescent="0.2">
      <c r="A50" s="593" t="s">
        <v>95</v>
      </c>
      <c r="B50" s="516" t="s">
        <v>296</v>
      </c>
      <c r="C50" s="625"/>
    </row>
    <row r="51" spans="1:3" ht="15" customHeight="1" x14ac:dyDescent="0.2">
      <c r="A51" s="594" t="s">
        <v>96</v>
      </c>
      <c r="B51" s="519" t="s">
        <v>297</v>
      </c>
      <c r="C51" s="623"/>
    </row>
    <row r="52" spans="1:3" s="99" customFormat="1" ht="15" customHeight="1" x14ac:dyDescent="0.2">
      <c r="A52" s="594" t="s">
        <v>293</v>
      </c>
      <c r="B52" s="519" t="s">
        <v>298</v>
      </c>
      <c r="C52" s="623"/>
    </row>
    <row r="53" spans="1:3" ht="15" customHeight="1" x14ac:dyDescent="0.2">
      <c r="A53" s="594" t="s">
        <v>294</v>
      </c>
      <c r="B53" s="519" t="s">
        <v>299</v>
      </c>
      <c r="C53" s="623"/>
    </row>
    <row r="54" spans="1:3" ht="15" customHeight="1" thickBot="1" x14ac:dyDescent="0.25">
      <c r="A54" s="596" t="s">
        <v>295</v>
      </c>
      <c r="B54" s="526" t="s">
        <v>300</v>
      </c>
      <c r="C54" s="624"/>
    </row>
    <row r="55" spans="1:3" ht="15" customHeight="1" thickBot="1" x14ac:dyDescent="0.25">
      <c r="A55" s="506" t="s">
        <v>182</v>
      </c>
      <c r="B55" s="513" t="s">
        <v>301</v>
      </c>
      <c r="C55" s="514">
        <f>SUM(C56:C58)</f>
        <v>0</v>
      </c>
    </row>
    <row r="56" spans="1:3" ht="15" customHeight="1" x14ac:dyDescent="0.2">
      <c r="A56" s="593" t="s">
        <v>97</v>
      </c>
      <c r="B56" s="516" t="s">
        <v>302</v>
      </c>
      <c r="C56" s="517"/>
    </row>
    <row r="57" spans="1:3" ht="15" customHeight="1" x14ac:dyDescent="0.2">
      <c r="A57" s="594" t="s">
        <v>98</v>
      </c>
      <c r="B57" s="519" t="s">
        <v>436</v>
      </c>
      <c r="C57" s="520"/>
    </row>
    <row r="58" spans="1:3" ht="15" customHeight="1" x14ac:dyDescent="0.2">
      <c r="A58" s="594" t="s">
        <v>305</v>
      </c>
      <c r="B58" s="519" t="s">
        <v>303</v>
      </c>
      <c r="C58" s="520"/>
    </row>
    <row r="59" spans="1:3" ht="15" customHeight="1" thickBot="1" x14ac:dyDescent="0.25">
      <c r="A59" s="596" t="s">
        <v>306</v>
      </c>
      <c r="B59" s="526" t="s">
        <v>304</v>
      </c>
      <c r="C59" s="525"/>
    </row>
    <row r="60" spans="1:3" ht="15" customHeight="1" thickBot="1" x14ac:dyDescent="0.25">
      <c r="A60" s="506" t="s">
        <v>25</v>
      </c>
      <c r="B60" s="524" t="s">
        <v>307</v>
      </c>
      <c r="C60" s="514">
        <f>SUM(C61:C63)</f>
        <v>0</v>
      </c>
    </row>
    <row r="61" spans="1:3" ht="15" customHeight="1" x14ac:dyDescent="0.2">
      <c r="A61" s="593" t="s">
        <v>183</v>
      </c>
      <c r="B61" s="516" t="s">
        <v>309</v>
      </c>
      <c r="C61" s="623"/>
    </row>
    <row r="62" spans="1:3" ht="15" customHeight="1" x14ac:dyDescent="0.2">
      <c r="A62" s="594" t="s">
        <v>184</v>
      </c>
      <c r="B62" s="519" t="s">
        <v>437</v>
      </c>
      <c r="C62" s="623"/>
    </row>
    <row r="63" spans="1:3" ht="15" customHeight="1" x14ac:dyDescent="0.2">
      <c r="A63" s="594" t="s">
        <v>229</v>
      </c>
      <c r="B63" s="519" t="s">
        <v>310</v>
      </c>
      <c r="C63" s="623"/>
    </row>
    <row r="64" spans="1:3" ht="15" customHeight="1" thickBot="1" x14ac:dyDescent="0.25">
      <c r="A64" s="596" t="s">
        <v>308</v>
      </c>
      <c r="B64" s="526" t="s">
        <v>311</v>
      </c>
      <c r="C64" s="623"/>
    </row>
    <row r="65" spans="1:3" ht="15" customHeight="1" thickBot="1" x14ac:dyDescent="0.25">
      <c r="A65" s="506" t="s">
        <v>26</v>
      </c>
      <c r="B65" s="513" t="s">
        <v>312</v>
      </c>
      <c r="C65" s="527">
        <f>+C8+C15+C22+C29+C37+C49+C55+C60</f>
        <v>14430250</v>
      </c>
    </row>
    <row r="66" spans="1:3" ht="15" customHeight="1" thickBot="1" x14ac:dyDescent="0.25">
      <c r="A66" s="597" t="s">
        <v>403</v>
      </c>
      <c r="B66" s="524" t="s">
        <v>314</v>
      </c>
      <c r="C66" s="514">
        <f>SUM(C67:C69)</f>
        <v>0</v>
      </c>
    </row>
    <row r="67" spans="1:3" ht="15" customHeight="1" x14ac:dyDescent="0.2">
      <c r="A67" s="593" t="s">
        <v>345</v>
      </c>
      <c r="B67" s="516" t="s">
        <v>315</v>
      </c>
      <c r="C67" s="623"/>
    </row>
    <row r="68" spans="1:3" ht="15" customHeight="1" x14ac:dyDescent="0.2">
      <c r="A68" s="594" t="s">
        <v>354</v>
      </c>
      <c r="B68" s="519" t="s">
        <v>316</v>
      </c>
      <c r="C68" s="623"/>
    </row>
    <row r="69" spans="1:3" ht="15" customHeight="1" thickBot="1" x14ac:dyDescent="0.25">
      <c r="A69" s="596" t="s">
        <v>355</v>
      </c>
      <c r="B69" s="598" t="s">
        <v>317</v>
      </c>
      <c r="C69" s="623"/>
    </row>
    <row r="70" spans="1:3" ht="15" customHeight="1" thickBot="1" x14ac:dyDescent="0.25">
      <c r="A70" s="597" t="s">
        <v>318</v>
      </c>
      <c r="B70" s="524" t="s">
        <v>319</v>
      </c>
      <c r="C70" s="514">
        <f>SUM(C71:C74)</f>
        <v>0</v>
      </c>
    </row>
    <row r="71" spans="1:3" ht="15" customHeight="1" x14ac:dyDescent="0.2">
      <c r="A71" s="593" t="s">
        <v>151</v>
      </c>
      <c r="B71" s="516" t="s">
        <v>320</v>
      </c>
      <c r="C71" s="623"/>
    </row>
    <row r="72" spans="1:3" ht="15" customHeight="1" x14ac:dyDescent="0.2">
      <c r="A72" s="594" t="s">
        <v>152</v>
      </c>
      <c r="B72" s="519" t="s">
        <v>321</v>
      </c>
      <c r="C72" s="623"/>
    </row>
    <row r="73" spans="1:3" ht="15" customHeight="1" x14ac:dyDescent="0.2">
      <c r="A73" s="594" t="s">
        <v>346</v>
      </c>
      <c r="B73" s="519" t="s">
        <v>322</v>
      </c>
      <c r="C73" s="623"/>
    </row>
    <row r="74" spans="1:3" ht="15" customHeight="1" thickBot="1" x14ac:dyDescent="0.25">
      <c r="A74" s="596" t="s">
        <v>347</v>
      </c>
      <c r="B74" s="526" t="s">
        <v>323</v>
      </c>
      <c r="C74" s="623"/>
    </row>
    <row r="75" spans="1:3" ht="15" customHeight="1" thickBot="1" x14ac:dyDescent="0.25">
      <c r="A75" s="597" t="s">
        <v>324</v>
      </c>
      <c r="B75" s="524" t="s">
        <v>325</v>
      </c>
      <c r="C75" s="514">
        <f>SUM(C76:C77)</f>
        <v>92921</v>
      </c>
    </row>
    <row r="76" spans="1:3" ht="15" customHeight="1" x14ac:dyDescent="0.2">
      <c r="A76" s="593" t="s">
        <v>348</v>
      </c>
      <c r="B76" s="516" t="s">
        <v>326</v>
      </c>
      <c r="C76" s="623">
        <v>92921</v>
      </c>
    </row>
    <row r="77" spans="1:3" ht="15" customHeight="1" thickBot="1" x14ac:dyDescent="0.25">
      <c r="A77" s="596" t="s">
        <v>349</v>
      </c>
      <c r="B77" s="526" t="s">
        <v>327</v>
      </c>
      <c r="C77" s="623"/>
    </row>
    <row r="78" spans="1:3" ht="15" customHeight="1" thickBot="1" x14ac:dyDescent="0.25">
      <c r="A78" s="597" t="s">
        <v>328</v>
      </c>
      <c r="B78" s="524" t="s">
        <v>329</v>
      </c>
      <c r="C78" s="514">
        <f>SUM(C79:C82)</f>
        <v>54780801</v>
      </c>
    </row>
    <row r="79" spans="1:3" ht="15" customHeight="1" x14ac:dyDescent="0.2">
      <c r="A79" s="593" t="s">
        <v>350</v>
      </c>
      <c r="B79" s="516" t="s">
        <v>330</v>
      </c>
      <c r="C79" s="623"/>
    </row>
    <row r="80" spans="1:3" ht="15" customHeight="1" x14ac:dyDescent="0.2">
      <c r="A80" s="594" t="s">
        <v>351</v>
      </c>
      <c r="B80" s="519" t="s">
        <v>331</v>
      </c>
      <c r="C80" s="623"/>
    </row>
    <row r="81" spans="1:3" ht="15" customHeight="1" x14ac:dyDescent="0.2">
      <c r="A81" s="596" t="s">
        <v>352</v>
      </c>
      <c r="B81" s="526" t="s">
        <v>554</v>
      </c>
      <c r="C81" s="623">
        <v>54780801</v>
      </c>
    </row>
    <row r="82" spans="1:3" ht="15" customHeight="1" thickBot="1" x14ac:dyDescent="0.25">
      <c r="A82" s="596" t="s">
        <v>567</v>
      </c>
      <c r="B82" s="526" t="s">
        <v>332</v>
      </c>
      <c r="C82" s="623"/>
    </row>
    <row r="83" spans="1:3" ht="15" customHeight="1" thickBot="1" x14ac:dyDescent="0.25">
      <c r="A83" s="597" t="s">
        <v>333</v>
      </c>
      <c r="B83" s="524" t="s">
        <v>353</v>
      </c>
      <c r="C83" s="514">
        <f>SUM(C84:C87)</f>
        <v>0</v>
      </c>
    </row>
    <row r="84" spans="1:3" ht="15" customHeight="1" x14ac:dyDescent="0.2">
      <c r="A84" s="599" t="s">
        <v>334</v>
      </c>
      <c r="B84" s="516" t="s">
        <v>335</v>
      </c>
      <c r="C84" s="623"/>
    </row>
    <row r="85" spans="1:3" ht="15" customHeight="1" x14ac:dyDescent="0.2">
      <c r="A85" s="600" t="s">
        <v>336</v>
      </c>
      <c r="B85" s="519" t="s">
        <v>337</v>
      </c>
      <c r="C85" s="623"/>
    </row>
    <row r="86" spans="1:3" ht="15" customHeight="1" x14ac:dyDescent="0.2">
      <c r="A86" s="600" t="s">
        <v>338</v>
      </c>
      <c r="B86" s="519" t="s">
        <v>339</v>
      </c>
      <c r="C86" s="623"/>
    </row>
    <row r="87" spans="1:3" ht="15" customHeight="1" thickBot="1" x14ac:dyDescent="0.25">
      <c r="A87" s="601" t="s">
        <v>340</v>
      </c>
      <c r="B87" s="526" t="s">
        <v>341</v>
      </c>
      <c r="C87" s="623"/>
    </row>
    <row r="88" spans="1:3" ht="15" customHeight="1" thickBot="1" x14ac:dyDescent="0.25">
      <c r="A88" s="597" t="s">
        <v>342</v>
      </c>
      <c r="B88" s="524" t="s">
        <v>487</v>
      </c>
      <c r="C88" s="539"/>
    </row>
    <row r="89" spans="1:3" ht="15" customHeight="1" thickBot="1" x14ac:dyDescent="0.25">
      <c r="A89" s="597" t="s">
        <v>521</v>
      </c>
      <c r="B89" s="524" t="s">
        <v>343</v>
      </c>
      <c r="C89" s="539"/>
    </row>
    <row r="90" spans="1:3" ht="15" customHeight="1" thickBot="1" x14ac:dyDescent="0.25">
      <c r="A90" s="597" t="s">
        <v>522</v>
      </c>
      <c r="B90" s="540" t="s">
        <v>490</v>
      </c>
      <c r="C90" s="527">
        <f>+C66+C70+C75+C78+C83+C89+C88</f>
        <v>54873722</v>
      </c>
    </row>
    <row r="91" spans="1:3" ht="15" customHeight="1" thickBot="1" x14ac:dyDescent="0.25">
      <c r="A91" s="602" t="s">
        <v>523</v>
      </c>
      <c r="B91" s="542" t="s">
        <v>524</v>
      </c>
      <c r="C91" s="527">
        <f>+C65+C90</f>
        <v>69303972</v>
      </c>
    </row>
    <row r="92" spans="1:3" ht="15" customHeight="1" thickBot="1" x14ac:dyDescent="0.25">
      <c r="A92" s="603"/>
      <c r="B92" s="604"/>
      <c r="C92" s="605"/>
    </row>
    <row r="93" spans="1:3" ht="15" customHeight="1" thickBot="1" x14ac:dyDescent="0.25">
      <c r="A93" s="606"/>
      <c r="B93" s="607" t="s">
        <v>58</v>
      </c>
      <c r="C93" s="608"/>
    </row>
    <row r="94" spans="1:3" ht="15" customHeight="1" thickBot="1" x14ac:dyDescent="0.25">
      <c r="A94" s="509" t="s">
        <v>18</v>
      </c>
      <c r="B94" s="547" t="s">
        <v>612</v>
      </c>
      <c r="C94" s="548">
        <f>+C95+C96+C97+C98+C99+C100</f>
        <v>69154366</v>
      </c>
    </row>
    <row r="95" spans="1:3" ht="15" customHeight="1" x14ac:dyDescent="0.2">
      <c r="A95" s="609" t="s">
        <v>99</v>
      </c>
      <c r="B95" s="550" t="s">
        <v>49</v>
      </c>
      <c r="C95" s="551">
        <v>37170346</v>
      </c>
    </row>
    <row r="96" spans="1:3" ht="15" customHeight="1" x14ac:dyDescent="0.2">
      <c r="A96" s="594" t="s">
        <v>100</v>
      </c>
      <c r="B96" s="552" t="s">
        <v>185</v>
      </c>
      <c r="C96" s="520">
        <v>5812654</v>
      </c>
    </row>
    <row r="97" spans="1:3" ht="15" customHeight="1" x14ac:dyDescent="0.2">
      <c r="A97" s="594" t="s">
        <v>101</v>
      </c>
      <c r="B97" s="552" t="s">
        <v>141</v>
      </c>
      <c r="C97" s="525">
        <v>26171366</v>
      </c>
    </row>
    <row r="98" spans="1:3" ht="15" customHeight="1" x14ac:dyDescent="0.2">
      <c r="A98" s="594" t="s">
        <v>102</v>
      </c>
      <c r="B98" s="553" t="s">
        <v>186</v>
      </c>
      <c r="C98" s="525"/>
    </row>
    <row r="99" spans="1:3" ht="15" customHeight="1" x14ac:dyDescent="0.2">
      <c r="A99" s="594" t="s">
        <v>113</v>
      </c>
      <c r="B99" s="554" t="s">
        <v>187</v>
      </c>
      <c r="C99" s="525"/>
    </row>
    <row r="100" spans="1:3" ht="15" customHeight="1" x14ac:dyDescent="0.2">
      <c r="A100" s="594" t="s">
        <v>357</v>
      </c>
      <c r="B100" s="553" t="s">
        <v>50</v>
      </c>
      <c r="C100" s="520"/>
    </row>
    <row r="101" spans="1:3" ht="15" customHeight="1" x14ac:dyDescent="0.2">
      <c r="A101" s="596" t="s">
        <v>358</v>
      </c>
      <c r="B101" s="552" t="s">
        <v>526</v>
      </c>
      <c r="C101" s="525"/>
    </row>
    <row r="102" spans="1:3" ht="15" customHeight="1" thickBot="1" x14ac:dyDescent="0.25">
      <c r="A102" s="611" t="s">
        <v>450</v>
      </c>
      <c r="B102" s="612" t="s">
        <v>527</v>
      </c>
      <c r="C102" s="561"/>
    </row>
    <row r="103" spans="1:3" ht="15" customHeight="1" thickBot="1" x14ac:dyDescent="0.25">
      <c r="A103" s="506" t="s">
        <v>19</v>
      </c>
      <c r="B103" s="580" t="s">
        <v>606</v>
      </c>
      <c r="C103" s="514">
        <f>+C104+C106+C108</f>
        <v>149606</v>
      </c>
    </row>
    <row r="104" spans="1:3" ht="15" customHeight="1" x14ac:dyDescent="0.2">
      <c r="A104" s="593" t="s">
        <v>105</v>
      </c>
      <c r="B104" s="552" t="s">
        <v>227</v>
      </c>
      <c r="C104" s="517">
        <v>149606</v>
      </c>
    </row>
    <row r="105" spans="1:3" ht="15" customHeight="1" x14ac:dyDescent="0.2">
      <c r="A105" s="593" t="s">
        <v>106</v>
      </c>
      <c r="B105" s="565" t="s">
        <v>372</v>
      </c>
      <c r="C105" s="517"/>
    </row>
    <row r="106" spans="1:3" ht="15" customHeight="1" x14ac:dyDescent="0.2">
      <c r="A106" s="593" t="s">
        <v>107</v>
      </c>
      <c r="B106" s="565" t="s">
        <v>189</v>
      </c>
      <c r="C106" s="520"/>
    </row>
    <row r="107" spans="1:3" ht="15" customHeight="1" x14ac:dyDescent="0.2">
      <c r="A107" s="593" t="s">
        <v>108</v>
      </c>
      <c r="B107" s="565" t="s">
        <v>373</v>
      </c>
      <c r="C107" s="566"/>
    </row>
    <row r="108" spans="1:3" ht="15" customHeight="1" thickBot="1" x14ac:dyDescent="0.25">
      <c r="A108" s="593" t="s">
        <v>109</v>
      </c>
      <c r="B108" s="523" t="s">
        <v>230</v>
      </c>
      <c r="C108" s="566"/>
    </row>
    <row r="109" spans="1:3" ht="15" customHeight="1" thickBot="1" x14ac:dyDescent="0.25">
      <c r="A109" s="506" t="s">
        <v>20</v>
      </c>
      <c r="B109" s="569" t="s">
        <v>460</v>
      </c>
      <c r="C109" s="514">
        <f>+C94+C103</f>
        <v>69303972</v>
      </c>
    </row>
    <row r="110" spans="1:3" ht="24.75" customHeight="1" thickBot="1" x14ac:dyDescent="0.25">
      <c r="A110" s="506" t="s">
        <v>21</v>
      </c>
      <c r="B110" s="569" t="s">
        <v>461</v>
      </c>
      <c r="C110" s="514">
        <f>+C111+C112+C113</f>
        <v>0</v>
      </c>
    </row>
    <row r="111" spans="1:3" ht="15" customHeight="1" x14ac:dyDescent="0.2">
      <c r="A111" s="593" t="s">
        <v>269</v>
      </c>
      <c r="B111" s="570" t="s">
        <v>531</v>
      </c>
      <c r="C111" s="566"/>
    </row>
    <row r="112" spans="1:3" ht="15" customHeight="1" x14ac:dyDescent="0.2">
      <c r="A112" s="593" t="s">
        <v>272</v>
      </c>
      <c r="B112" s="570" t="s">
        <v>469</v>
      </c>
      <c r="C112" s="566"/>
    </row>
    <row r="113" spans="1:3" ht="15" customHeight="1" thickBot="1" x14ac:dyDescent="0.25">
      <c r="A113" s="610" t="s">
        <v>273</v>
      </c>
      <c r="B113" s="571" t="s">
        <v>530</v>
      </c>
      <c r="C113" s="566"/>
    </row>
    <row r="114" spans="1:3" ht="15" customHeight="1" thickBot="1" x14ac:dyDescent="0.25">
      <c r="A114" s="506" t="s">
        <v>22</v>
      </c>
      <c r="B114" s="569" t="s">
        <v>462</v>
      </c>
      <c r="C114" s="514">
        <f>+C115+C116+C117+C118+C119+C120</f>
        <v>0</v>
      </c>
    </row>
    <row r="115" spans="1:3" ht="15" customHeight="1" x14ac:dyDescent="0.2">
      <c r="A115" s="593" t="s">
        <v>92</v>
      </c>
      <c r="B115" s="570" t="s">
        <v>471</v>
      </c>
      <c r="C115" s="566"/>
    </row>
    <row r="116" spans="1:3" ht="15" customHeight="1" x14ac:dyDescent="0.2">
      <c r="A116" s="593" t="s">
        <v>93</v>
      </c>
      <c r="B116" s="570" t="s">
        <v>463</v>
      </c>
      <c r="C116" s="566"/>
    </row>
    <row r="117" spans="1:3" ht="15" customHeight="1" x14ac:dyDescent="0.2">
      <c r="A117" s="593" t="s">
        <v>94</v>
      </c>
      <c r="B117" s="570" t="s">
        <v>464</v>
      </c>
      <c r="C117" s="566"/>
    </row>
    <row r="118" spans="1:3" ht="15" customHeight="1" x14ac:dyDescent="0.2">
      <c r="A118" s="593" t="s">
        <v>177</v>
      </c>
      <c r="B118" s="570" t="s">
        <v>529</v>
      </c>
      <c r="C118" s="566"/>
    </row>
    <row r="119" spans="1:3" ht="15" customHeight="1" x14ac:dyDescent="0.2">
      <c r="A119" s="593" t="s">
        <v>178</v>
      </c>
      <c r="B119" s="570" t="s">
        <v>466</v>
      </c>
      <c r="C119" s="566"/>
    </row>
    <row r="120" spans="1:3" ht="15" customHeight="1" thickBot="1" x14ac:dyDescent="0.25">
      <c r="A120" s="610" t="s">
        <v>179</v>
      </c>
      <c r="B120" s="571" t="s">
        <v>467</v>
      </c>
      <c r="C120" s="566"/>
    </row>
    <row r="121" spans="1:3" ht="15" customHeight="1" thickBot="1" x14ac:dyDescent="0.25">
      <c r="A121" s="506" t="s">
        <v>23</v>
      </c>
      <c r="B121" s="569" t="s">
        <v>555</v>
      </c>
      <c r="C121" s="527">
        <f>+C122+C123+C125+C126+C124</f>
        <v>0</v>
      </c>
    </row>
    <row r="122" spans="1:3" ht="15" customHeight="1" x14ac:dyDescent="0.2">
      <c r="A122" s="593" t="s">
        <v>95</v>
      </c>
      <c r="B122" s="570" t="s">
        <v>379</v>
      </c>
      <c r="C122" s="566"/>
    </row>
    <row r="123" spans="1:3" ht="15" customHeight="1" x14ac:dyDescent="0.2">
      <c r="A123" s="593" t="s">
        <v>96</v>
      </c>
      <c r="B123" s="570" t="s">
        <v>380</v>
      </c>
      <c r="C123" s="566"/>
    </row>
    <row r="124" spans="1:3" ht="15" customHeight="1" x14ac:dyDescent="0.2">
      <c r="A124" s="593" t="s">
        <v>293</v>
      </c>
      <c r="B124" s="570" t="s">
        <v>554</v>
      </c>
      <c r="C124" s="566"/>
    </row>
    <row r="125" spans="1:3" ht="15" customHeight="1" x14ac:dyDescent="0.2">
      <c r="A125" s="593" t="s">
        <v>294</v>
      </c>
      <c r="B125" s="570" t="s">
        <v>476</v>
      </c>
      <c r="C125" s="566"/>
    </row>
    <row r="126" spans="1:3" ht="15" customHeight="1" thickBot="1" x14ac:dyDescent="0.25">
      <c r="A126" s="610" t="s">
        <v>295</v>
      </c>
      <c r="B126" s="571" t="s">
        <v>399</v>
      </c>
      <c r="C126" s="566"/>
    </row>
    <row r="127" spans="1:3" ht="15" customHeight="1" thickBot="1" x14ac:dyDescent="0.25">
      <c r="A127" s="506" t="s">
        <v>24</v>
      </c>
      <c r="B127" s="569" t="s">
        <v>477</v>
      </c>
      <c r="C127" s="572">
        <f>+C128+C129+C130+C131+C132</f>
        <v>0</v>
      </c>
    </row>
    <row r="128" spans="1:3" ht="15" customHeight="1" x14ac:dyDescent="0.2">
      <c r="A128" s="593" t="s">
        <v>97</v>
      </c>
      <c r="B128" s="570" t="s">
        <v>472</v>
      </c>
      <c r="C128" s="566"/>
    </row>
    <row r="129" spans="1:3" ht="15" customHeight="1" x14ac:dyDescent="0.2">
      <c r="A129" s="593" t="s">
        <v>98</v>
      </c>
      <c r="B129" s="570" t="s">
        <v>479</v>
      </c>
      <c r="C129" s="566"/>
    </row>
    <row r="130" spans="1:3" ht="15" customHeight="1" x14ac:dyDescent="0.2">
      <c r="A130" s="593" t="s">
        <v>305</v>
      </c>
      <c r="B130" s="570" t="s">
        <v>474</v>
      </c>
      <c r="C130" s="566"/>
    </row>
    <row r="131" spans="1:3" ht="15" customHeight="1" x14ac:dyDescent="0.2">
      <c r="A131" s="593" t="s">
        <v>306</v>
      </c>
      <c r="B131" s="673" t="s">
        <v>614</v>
      </c>
      <c r="C131" s="566"/>
    </row>
    <row r="132" spans="1:3" ht="15" customHeight="1" thickBot="1" x14ac:dyDescent="0.25">
      <c r="A132" s="610" t="s">
        <v>478</v>
      </c>
      <c r="B132" s="571" t="s">
        <v>481</v>
      </c>
      <c r="C132" s="568"/>
    </row>
    <row r="133" spans="1:3" ht="15" customHeight="1" thickBot="1" x14ac:dyDescent="0.25">
      <c r="A133" s="614" t="s">
        <v>25</v>
      </c>
      <c r="B133" s="569" t="s">
        <v>482</v>
      </c>
      <c r="C133" s="572"/>
    </row>
    <row r="134" spans="1:3" ht="15" customHeight="1" thickBot="1" x14ac:dyDescent="0.25">
      <c r="A134" s="614" t="s">
        <v>26</v>
      </c>
      <c r="B134" s="569" t="s">
        <v>483</v>
      </c>
      <c r="C134" s="572"/>
    </row>
    <row r="135" spans="1:3" ht="15" customHeight="1" thickBot="1" x14ac:dyDescent="0.25">
      <c r="A135" s="506" t="s">
        <v>27</v>
      </c>
      <c r="B135" s="569" t="s">
        <v>485</v>
      </c>
      <c r="C135" s="574">
        <f>+C110+C114+C121+C127+C133+C134</f>
        <v>0</v>
      </c>
    </row>
    <row r="136" spans="1:3" ht="15" customHeight="1" thickBot="1" x14ac:dyDescent="0.25">
      <c r="A136" s="626" t="s">
        <v>28</v>
      </c>
      <c r="B136" s="578" t="s">
        <v>484</v>
      </c>
      <c r="C136" s="574">
        <f>+C109+C135</f>
        <v>69303972</v>
      </c>
    </row>
    <row r="137" spans="1:3" ht="15" customHeight="1" thickBot="1" x14ac:dyDescent="0.25">
      <c r="C137" s="355"/>
    </row>
    <row r="138" spans="1:3" ht="15" customHeight="1" thickBot="1" x14ac:dyDescent="0.25">
      <c r="A138" s="246" t="s">
        <v>533</v>
      </c>
      <c r="B138" s="247"/>
      <c r="C138" s="127">
        <v>11</v>
      </c>
    </row>
    <row r="139" spans="1:3" ht="15" customHeight="1" thickBot="1" x14ac:dyDescent="0.25">
      <c r="A139" s="246" t="s">
        <v>208</v>
      </c>
      <c r="B139" s="247"/>
      <c r="C139" s="127">
        <v>0</v>
      </c>
    </row>
    <row r="140" spans="1:3" ht="15" customHeight="1" x14ac:dyDescent="0.2">
      <c r="C140" s="355"/>
    </row>
  </sheetData>
  <sheetProtection selectLockedCells="1" selectUnlockedCells="1"/>
  <phoneticPr fontId="30" type="noConversion"/>
  <printOptions horizontalCentered="1"/>
  <pageMargins left="0.78740157480314965" right="0.78740157480314965" top="0.39370078740157483" bottom="0.39370078740157483" header="0.78740157480314965" footer="0.78740157480314965"/>
  <pageSetup paperSize="9" scale="90" orientation="portrait" verticalDpi="300" r:id="rId1"/>
  <headerFooter alignWithMargins="0">
    <oddFooter>&amp;P. oldal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140"/>
  <sheetViews>
    <sheetView zoomScale="145" zoomScaleNormal="145" workbookViewId="0">
      <selection activeCell="I106" sqref="I106"/>
    </sheetView>
  </sheetViews>
  <sheetFormatPr defaultRowHeight="12.75" x14ac:dyDescent="0.2"/>
  <cols>
    <col min="1" max="1" width="13.1640625" style="245" customWidth="1"/>
    <col min="2" max="2" width="60.1640625" style="3" customWidth="1"/>
    <col min="3" max="3" width="17.1640625" style="3" customWidth="1"/>
    <col min="4" max="16384" width="9.33203125" style="3"/>
  </cols>
  <sheetData>
    <row r="1" spans="1:3" s="2" customFormat="1" ht="21" customHeight="1" thickBot="1" x14ac:dyDescent="0.25">
      <c r="A1" s="226"/>
      <c r="B1" s="227"/>
      <c r="C1" s="432" t="str">
        <f>+CONCATENATE("9.3.1. melléklet a .../",LEFT(ÖSSZEFÜGGÉSEK!A5,4),". (…………..) önkormányzati rendelethez")</f>
        <v>9.3.1. melléklet a .../2021. (…………..) önkormányzati rendelethez</v>
      </c>
    </row>
    <row r="2" spans="1:3" s="95" customFormat="1" ht="34.5" customHeight="1" x14ac:dyDescent="0.2">
      <c r="A2" s="385" t="s">
        <v>206</v>
      </c>
      <c r="B2" s="342" t="s">
        <v>645</v>
      </c>
      <c r="C2" s="356" t="s">
        <v>61</v>
      </c>
    </row>
    <row r="3" spans="1:3" s="95" customFormat="1" ht="24.75" thickBot="1" x14ac:dyDescent="0.25">
      <c r="A3" s="426" t="s">
        <v>205</v>
      </c>
      <c r="B3" s="343" t="s">
        <v>427</v>
      </c>
      <c r="C3" s="357" t="s">
        <v>53</v>
      </c>
    </row>
    <row r="4" spans="1:3" s="96" customFormat="1" ht="15.95" customHeight="1" thickBot="1" x14ac:dyDescent="0.3">
      <c r="A4" s="229"/>
      <c r="B4" s="229"/>
      <c r="C4" s="4" t="s">
        <v>635</v>
      </c>
    </row>
    <row r="5" spans="1:3" ht="15" customHeight="1" thickBot="1" x14ac:dyDescent="0.25">
      <c r="A5" s="606" t="s">
        <v>207</v>
      </c>
      <c r="B5" s="615" t="s">
        <v>55</v>
      </c>
      <c r="C5" s="616" t="s">
        <v>56</v>
      </c>
    </row>
    <row r="6" spans="1:3" s="76" customFormat="1" ht="15" customHeight="1" thickBot="1" x14ac:dyDescent="0.25">
      <c r="A6" s="617" t="s">
        <v>505</v>
      </c>
      <c r="B6" s="618" t="s">
        <v>506</v>
      </c>
      <c r="C6" s="619" t="s">
        <v>507</v>
      </c>
    </row>
    <row r="7" spans="1:3" s="76" customFormat="1" ht="15" customHeight="1" thickBot="1" x14ac:dyDescent="0.25">
      <c r="A7" s="620"/>
      <c r="B7" s="621" t="s">
        <v>57</v>
      </c>
      <c r="C7" s="622"/>
    </row>
    <row r="8" spans="1:3" s="99" customFormat="1" ht="15" customHeight="1" thickBot="1" x14ac:dyDescent="0.25">
      <c r="A8" s="506" t="s">
        <v>18</v>
      </c>
      <c r="B8" s="513" t="s">
        <v>253</v>
      </c>
      <c r="C8" s="514">
        <f>+C9+C10+C11+C12+C13+C14</f>
        <v>0</v>
      </c>
    </row>
    <row r="9" spans="1:3" s="99" customFormat="1" ht="15" customHeight="1" x14ac:dyDescent="0.2">
      <c r="A9" s="593" t="s">
        <v>99</v>
      </c>
      <c r="B9" s="516" t="s">
        <v>254</v>
      </c>
      <c r="C9" s="517"/>
    </row>
    <row r="10" spans="1:3" s="99" customFormat="1" ht="15" customHeight="1" x14ac:dyDescent="0.2">
      <c r="A10" s="594" t="s">
        <v>100</v>
      </c>
      <c r="B10" s="519" t="s">
        <v>255</v>
      </c>
      <c r="C10" s="520"/>
    </row>
    <row r="11" spans="1:3" s="99" customFormat="1" ht="15" customHeight="1" x14ac:dyDescent="0.2">
      <c r="A11" s="594" t="s">
        <v>101</v>
      </c>
      <c r="B11" s="519" t="s">
        <v>256</v>
      </c>
      <c r="C11" s="520"/>
    </row>
    <row r="12" spans="1:3" s="99" customFormat="1" ht="15" customHeight="1" x14ac:dyDescent="0.2">
      <c r="A12" s="594" t="s">
        <v>102</v>
      </c>
      <c r="B12" s="519" t="s">
        <v>257</v>
      </c>
      <c r="C12" s="520"/>
    </row>
    <row r="13" spans="1:3" s="99" customFormat="1" ht="15" customHeight="1" x14ac:dyDescent="0.2">
      <c r="A13" s="594" t="s">
        <v>150</v>
      </c>
      <c r="B13" s="519" t="s">
        <v>519</v>
      </c>
      <c r="C13" s="520"/>
    </row>
    <row r="14" spans="1:3" s="99" customFormat="1" ht="15" customHeight="1" thickBot="1" x14ac:dyDescent="0.25">
      <c r="A14" s="596" t="s">
        <v>103</v>
      </c>
      <c r="B14" s="526" t="s">
        <v>442</v>
      </c>
      <c r="C14" s="520"/>
    </row>
    <row r="15" spans="1:3" s="99" customFormat="1" ht="15" customHeight="1" thickBot="1" x14ac:dyDescent="0.25">
      <c r="A15" s="506" t="s">
        <v>19</v>
      </c>
      <c r="B15" s="674" t="s">
        <v>258</v>
      </c>
      <c r="C15" s="514">
        <f>+C16+C17+C18+C19+C20</f>
        <v>0</v>
      </c>
    </row>
    <row r="16" spans="1:3" s="99" customFormat="1" ht="15" customHeight="1" x14ac:dyDescent="0.2">
      <c r="A16" s="593" t="s">
        <v>105</v>
      </c>
      <c r="B16" s="516" t="s">
        <v>259</v>
      </c>
      <c r="C16" s="517"/>
    </row>
    <row r="17" spans="1:3" s="595" customFormat="1" ht="15" customHeight="1" x14ac:dyDescent="0.2">
      <c r="A17" s="594" t="s">
        <v>106</v>
      </c>
      <c r="B17" s="519" t="s">
        <v>260</v>
      </c>
      <c r="C17" s="520"/>
    </row>
    <row r="18" spans="1:3" s="595" customFormat="1" ht="15" customHeight="1" x14ac:dyDescent="0.2">
      <c r="A18" s="594" t="s">
        <v>107</v>
      </c>
      <c r="B18" s="519" t="s">
        <v>432</v>
      </c>
      <c r="C18" s="520"/>
    </row>
    <row r="19" spans="1:3" s="595" customFormat="1" ht="15" customHeight="1" x14ac:dyDescent="0.2">
      <c r="A19" s="594" t="s">
        <v>108</v>
      </c>
      <c r="B19" s="519" t="s">
        <v>433</v>
      </c>
      <c r="C19" s="520"/>
    </row>
    <row r="20" spans="1:3" s="99" customFormat="1" ht="15" customHeight="1" x14ac:dyDescent="0.2">
      <c r="A20" s="594" t="s">
        <v>109</v>
      </c>
      <c r="B20" s="519" t="s">
        <v>261</v>
      </c>
      <c r="C20" s="520"/>
    </row>
    <row r="21" spans="1:3" s="595" customFormat="1" ht="15" customHeight="1" thickBot="1" x14ac:dyDescent="0.25">
      <c r="A21" s="596" t="s">
        <v>118</v>
      </c>
      <c r="B21" s="526" t="s">
        <v>262</v>
      </c>
      <c r="C21" s="525"/>
    </row>
    <row r="22" spans="1:3" s="595" customFormat="1" ht="22.5" customHeight="1" thickBot="1" x14ac:dyDescent="0.25">
      <c r="A22" s="506" t="s">
        <v>20</v>
      </c>
      <c r="B22" s="513" t="s">
        <v>263</v>
      </c>
      <c r="C22" s="514">
        <f>+C23+C24+C25+C26+C27</f>
        <v>0</v>
      </c>
    </row>
    <row r="23" spans="1:3" s="595" customFormat="1" ht="15" customHeight="1" x14ac:dyDescent="0.2">
      <c r="A23" s="593" t="s">
        <v>88</v>
      </c>
      <c r="B23" s="516" t="s">
        <v>264</v>
      </c>
      <c r="C23" s="517"/>
    </row>
    <row r="24" spans="1:3" s="595" customFormat="1" ht="15" customHeight="1" x14ac:dyDescent="0.2">
      <c r="A24" s="594" t="s">
        <v>89</v>
      </c>
      <c r="B24" s="519" t="s">
        <v>265</v>
      </c>
      <c r="C24" s="520"/>
    </row>
    <row r="25" spans="1:3" s="595" customFormat="1" ht="15" customHeight="1" x14ac:dyDescent="0.2">
      <c r="A25" s="594" t="s">
        <v>90</v>
      </c>
      <c r="B25" s="519" t="s">
        <v>434</v>
      </c>
      <c r="C25" s="520"/>
    </row>
    <row r="26" spans="1:3" s="595" customFormat="1" ht="15" customHeight="1" x14ac:dyDescent="0.2">
      <c r="A26" s="594" t="s">
        <v>91</v>
      </c>
      <c r="B26" s="519" t="s">
        <v>435</v>
      </c>
      <c r="C26" s="520"/>
    </row>
    <row r="27" spans="1:3" s="595" customFormat="1" ht="15" customHeight="1" x14ac:dyDescent="0.2">
      <c r="A27" s="594" t="s">
        <v>173</v>
      </c>
      <c r="B27" s="519" t="s">
        <v>266</v>
      </c>
      <c r="C27" s="520"/>
    </row>
    <row r="28" spans="1:3" s="595" customFormat="1" ht="15" customHeight="1" thickBot="1" x14ac:dyDescent="0.25">
      <c r="A28" s="596" t="s">
        <v>174</v>
      </c>
      <c r="B28" s="526" t="s">
        <v>267</v>
      </c>
      <c r="C28" s="525"/>
    </row>
    <row r="29" spans="1:3" s="595" customFormat="1" ht="15" customHeight="1" thickBot="1" x14ac:dyDescent="0.25">
      <c r="A29" s="506" t="s">
        <v>175</v>
      </c>
      <c r="B29" s="513" t="s">
        <v>268</v>
      </c>
      <c r="C29" s="527">
        <f>+C30+C34+C35+C36</f>
        <v>0</v>
      </c>
    </row>
    <row r="30" spans="1:3" s="595" customFormat="1" ht="15" customHeight="1" x14ac:dyDescent="0.2">
      <c r="A30" s="593" t="s">
        <v>269</v>
      </c>
      <c r="B30" s="516" t="s">
        <v>520</v>
      </c>
      <c r="C30" s="528">
        <f>+C31+C32+C33</f>
        <v>0</v>
      </c>
    </row>
    <row r="31" spans="1:3" s="595" customFormat="1" ht="15" customHeight="1" x14ac:dyDescent="0.2">
      <c r="A31" s="594" t="s">
        <v>270</v>
      </c>
      <c r="B31" s="519" t="s">
        <v>275</v>
      </c>
      <c r="C31" s="520"/>
    </row>
    <row r="32" spans="1:3" s="595" customFormat="1" ht="15" customHeight="1" x14ac:dyDescent="0.2">
      <c r="A32" s="594" t="s">
        <v>271</v>
      </c>
      <c r="B32" s="519" t="s">
        <v>276</v>
      </c>
      <c r="C32" s="520"/>
    </row>
    <row r="33" spans="1:3" s="595" customFormat="1" ht="15" customHeight="1" x14ac:dyDescent="0.2">
      <c r="A33" s="594" t="s">
        <v>446</v>
      </c>
      <c r="B33" s="529" t="s">
        <v>447</v>
      </c>
      <c r="C33" s="520"/>
    </row>
    <row r="34" spans="1:3" s="99" customFormat="1" ht="15" customHeight="1" x14ac:dyDescent="0.2">
      <c r="A34" s="594" t="s">
        <v>272</v>
      </c>
      <c r="B34" s="519" t="s">
        <v>277</v>
      </c>
      <c r="C34" s="520"/>
    </row>
    <row r="35" spans="1:3" s="99" customFormat="1" ht="15" customHeight="1" x14ac:dyDescent="0.2">
      <c r="A35" s="594" t="s">
        <v>273</v>
      </c>
      <c r="B35" s="519" t="s">
        <v>278</v>
      </c>
      <c r="C35" s="520"/>
    </row>
    <row r="36" spans="1:3" s="99" customFormat="1" ht="15" customHeight="1" thickBot="1" x14ac:dyDescent="0.25">
      <c r="A36" s="596" t="s">
        <v>274</v>
      </c>
      <c r="B36" s="526" t="s">
        <v>279</v>
      </c>
      <c r="C36" s="525"/>
    </row>
    <row r="37" spans="1:3" s="99" customFormat="1" ht="15" customHeight="1" thickBot="1" x14ac:dyDescent="0.25">
      <c r="A37" s="506" t="s">
        <v>22</v>
      </c>
      <c r="B37" s="513" t="s">
        <v>443</v>
      </c>
      <c r="C37" s="514">
        <f>SUM(C38:C48)</f>
        <v>14430250</v>
      </c>
    </row>
    <row r="38" spans="1:3" s="99" customFormat="1" ht="15" customHeight="1" x14ac:dyDescent="0.2">
      <c r="A38" s="593" t="s">
        <v>92</v>
      </c>
      <c r="B38" s="516" t="s">
        <v>282</v>
      </c>
      <c r="C38" s="517"/>
    </row>
    <row r="39" spans="1:3" s="99" customFormat="1" ht="15" customHeight="1" x14ac:dyDescent="0.2">
      <c r="A39" s="594" t="s">
        <v>93</v>
      </c>
      <c r="B39" s="519" t="s">
        <v>283</v>
      </c>
      <c r="C39" s="520"/>
    </row>
    <row r="40" spans="1:3" s="595" customFormat="1" ht="15" customHeight="1" x14ac:dyDescent="0.2">
      <c r="A40" s="594" t="s">
        <v>94</v>
      </c>
      <c r="B40" s="519" t="s">
        <v>284</v>
      </c>
      <c r="C40" s="520"/>
    </row>
    <row r="41" spans="1:3" s="595" customFormat="1" ht="15" customHeight="1" x14ac:dyDescent="0.2">
      <c r="A41" s="594" t="s">
        <v>177</v>
      </c>
      <c r="B41" s="519" t="s">
        <v>285</v>
      </c>
      <c r="C41" s="520"/>
    </row>
    <row r="42" spans="1:3" s="595" customFormat="1" ht="15" customHeight="1" x14ac:dyDescent="0.2">
      <c r="A42" s="594" t="s">
        <v>178</v>
      </c>
      <c r="B42" s="519" t="s">
        <v>654</v>
      </c>
      <c r="C42" s="520">
        <f>'9.3. sz. mell'!C42</f>
        <v>14428250</v>
      </c>
    </row>
    <row r="43" spans="1:3" ht="15" customHeight="1" x14ac:dyDescent="0.2">
      <c r="A43" s="594" t="s">
        <v>179</v>
      </c>
      <c r="B43" s="519" t="s">
        <v>287</v>
      </c>
      <c r="C43" s="520"/>
    </row>
    <row r="44" spans="1:3" s="76" customFormat="1" ht="15" customHeight="1" x14ac:dyDescent="0.2">
      <c r="A44" s="594" t="s">
        <v>180</v>
      </c>
      <c r="B44" s="519" t="s">
        <v>288</v>
      </c>
      <c r="C44" s="520"/>
    </row>
    <row r="45" spans="1:3" s="99" customFormat="1" ht="15" customHeight="1" x14ac:dyDescent="0.2">
      <c r="A45" s="594" t="s">
        <v>181</v>
      </c>
      <c r="B45" s="519" t="s">
        <v>289</v>
      </c>
      <c r="C45" s="520">
        <f>'9.3. sz. mell'!C45</f>
        <v>2000</v>
      </c>
    </row>
    <row r="46" spans="1:3" ht="15" customHeight="1" x14ac:dyDescent="0.2">
      <c r="A46" s="594" t="s">
        <v>280</v>
      </c>
      <c r="B46" s="519" t="s">
        <v>290</v>
      </c>
      <c r="C46" s="623"/>
    </row>
    <row r="47" spans="1:3" ht="15" customHeight="1" x14ac:dyDescent="0.2">
      <c r="A47" s="596" t="s">
        <v>281</v>
      </c>
      <c r="B47" s="526" t="s">
        <v>445</v>
      </c>
      <c r="C47" s="624"/>
    </row>
    <row r="48" spans="1:3" ht="15" customHeight="1" thickBot="1" x14ac:dyDescent="0.25">
      <c r="A48" s="596" t="s">
        <v>444</v>
      </c>
      <c r="B48" s="526" t="s">
        <v>291</v>
      </c>
      <c r="C48" s="624"/>
    </row>
    <row r="49" spans="1:3" ht="15" customHeight="1" thickBot="1" x14ac:dyDescent="0.25">
      <c r="A49" s="506" t="s">
        <v>23</v>
      </c>
      <c r="B49" s="513" t="s">
        <v>292</v>
      </c>
      <c r="C49" s="514">
        <f>SUM(C50:C54)</f>
        <v>0</v>
      </c>
    </row>
    <row r="50" spans="1:3" ht="15" customHeight="1" x14ac:dyDescent="0.2">
      <c r="A50" s="593" t="s">
        <v>95</v>
      </c>
      <c r="B50" s="516" t="s">
        <v>296</v>
      </c>
      <c r="C50" s="625"/>
    </row>
    <row r="51" spans="1:3" ht="15" customHeight="1" x14ac:dyDescent="0.2">
      <c r="A51" s="594" t="s">
        <v>96</v>
      </c>
      <c r="B51" s="519" t="s">
        <v>297</v>
      </c>
      <c r="C51" s="623"/>
    </row>
    <row r="52" spans="1:3" s="99" customFormat="1" ht="15" customHeight="1" x14ac:dyDescent="0.2">
      <c r="A52" s="594" t="s">
        <v>293</v>
      </c>
      <c r="B52" s="519" t="s">
        <v>298</v>
      </c>
      <c r="C52" s="623"/>
    </row>
    <row r="53" spans="1:3" ht="15" customHeight="1" x14ac:dyDescent="0.2">
      <c r="A53" s="594" t="s">
        <v>294</v>
      </c>
      <c r="B53" s="519" t="s">
        <v>299</v>
      </c>
      <c r="C53" s="623"/>
    </row>
    <row r="54" spans="1:3" ht="15" customHeight="1" thickBot="1" x14ac:dyDescent="0.25">
      <c r="A54" s="596" t="s">
        <v>295</v>
      </c>
      <c r="B54" s="526" t="s">
        <v>300</v>
      </c>
      <c r="C54" s="624"/>
    </row>
    <row r="55" spans="1:3" ht="15" customHeight="1" thickBot="1" x14ac:dyDescent="0.25">
      <c r="A55" s="506" t="s">
        <v>182</v>
      </c>
      <c r="B55" s="513" t="s">
        <v>301</v>
      </c>
      <c r="C55" s="514">
        <f>SUM(C56:C58)</f>
        <v>0</v>
      </c>
    </row>
    <row r="56" spans="1:3" ht="15" customHeight="1" x14ac:dyDescent="0.2">
      <c r="A56" s="593" t="s">
        <v>97</v>
      </c>
      <c r="B56" s="516" t="s">
        <v>302</v>
      </c>
      <c r="C56" s="517"/>
    </row>
    <row r="57" spans="1:3" ht="15" customHeight="1" x14ac:dyDescent="0.2">
      <c r="A57" s="594" t="s">
        <v>98</v>
      </c>
      <c r="B57" s="519" t="s">
        <v>436</v>
      </c>
      <c r="C57" s="520"/>
    </row>
    <row r="58" spans="1:3" ht="15" customHeight="1" x14ac:dyDescent="0.2">
      <c r="A58" s="594" t="s">
        <v>305</v>
      </c>
      <c r="B58" s="519" t="s">
        <v>303</v>
      </c>
      <c r="C58" s="520">
        <f>'9.3. sz. mell'!C58</f>
        <v>0</v>
      </c>
    </row>
    <row r="59" spans="1:3" ht="15" customHeight="1" thickBot="1" x14ac:dyDescent="0.25">
      <c r="A59" s="596" t="s">
        <v>306</v>
      </c>
      <c r="B59" s="526" t="s">
        <v>304</v>
      </c>
      <c r="C59" s="525"/>
    </row>
    <row r="60" spans="1:3" ht="15" customHeight="1" thickBot="1" x14ac:dyDescent="0.25">
      <c r="A60" s="506" t="s">
        <v>25</v>
      </c>
      <c r="B60" s="524" t="s">
        <v>307</v>
      </c>
      <c r="C60" s="514">
        <f>SUM(C61:C63)</f>
        <v>0</v>
      </c>
    </row>
    <row r="61" spans="1:3" ht="15" customHeight="1" x14ac:dyDescent="0.2">
      <c r="A61" s="593" t="s">
        <v>183</v>
      </c>
      <c r="B61" s="675" t="s">
        <v>615</v>
      </c>
      <c r="C61" s="623"/>
    </row>
    <row r="62" spans="1:3" ht="15" customHeight="1" x14ac:dyDescent="0.2">
      <c r="A62" s="594" t="s">
        <v>184</v>
      </c>
      <c r="B62" s="519" t="s">
        <v>437</v>
      </c>
      <c r="C62" s="623"/>
    </row>
    <row r="63" spans="1:3" ht="15" customHeight="1" x14ac:dyDescent="0.2">
      <c r="A63" s="594" t="s">
        <v>229</v>
      </c>
      <c r="B63" s="519" t="s">
        <v>310</v>
      </c>
      <c r="C63" s="623"/>
    </row>
    <row r="64" spans="1:3" ht="15" customHeight="1" thickBot="1" x14ac:dyDescent="0.25">
      <c r="A64" s="596" t="s">
        <v>308</v>
      </c>
      <c r="B64" s="526" t="s">
        <v>311</v>
      </c>
      <c r="C64" s="623"/>
    </row>
    <row r="65" spans="1:3" ht="15" customHeight="1" thickBot="1" x14ac:dyDescent="0.25">
      <c r="A65" s="506" t="s">
        <v>26</v>
      </c>
      <c r="B65" s="513" t="s">
        <v>312</v>
      </c>
      <c r="C65" s="527">
        <f>+C8+C15+C22+C29+C37+C49+C55+C60</f>
        <v>14430250</v>
      </c>
    </row>
    <row r="66" spans="1:3" ht="15" customHeight="1" thickBot="1" x14ac:dyDescent="0.25">
      <c r="A66" s="597" t="s">
        <v>403</v>
      </c>
      <c r="B66" s="524" t="s">
        <v>314</v>
      </c>
      <c r="C66" s="514">
        <f>SUM(C67:C69)</f>
        <v>0</v>
      </c>
    </row>
    <row r="67" spans="1:3" ht="15" customHeight="1" x14ac:dyDescent="0.2">
      <c r="A67" s="593" t="s">
        <v>345</v>
      </c>
      <c r="B67" s="516" t="s">
        <v>315</v>
      </c>
      <c r="C67" s="623"/>
    </row>
    <row r="68" spans="1:3" ht="15" customHeight="1" x14ac:dyDescent="0.2">
      <c r="A68" s="594" t="s">
        <v>354</v>
      </c>
      <c r="B68" s="519" t="s">
        <v>316</v>
      </c>
      <c r="C68" s="623"/>
    </row>
    <row r="69" spans="1:3" ht="15" customHeight="1" thickBot="1" x14ac:dyDescent="0.25">
      <c r="A69" s="596" t="s">
        <v>355</v>
      </c>
      <c r="B69" s="598" t="s">
        <v>317</v>
      </c>
      <c r="C69" s="623"/>
    </row>
    <row r="70" spans="1:3" ht="15" customHeight="1" thickBot="1" x14ac:dyDescent="0.25">
      <c r="A70" s="597" t="s">
        <v>318</v>
      </c>
      <c r="B70" s="524" t="s">
        <v>319</v>
      </c>
      <c r="C70" s="514">
        <f>SUM(C71:C74)</f>
        <v>0</v>
      </c>
    </row>
    <row r="71" spans="1:3" ht="15" customHeight="1" x14ac:dyDescent="0.2">
      <c r="A71" s="593" t="s">
        <v>151</v>
      </c>
      <c r="B71" s="516" t="s">
        <v>320</v>
      </c>
      <c r="C71" s="623"/>
    </row>
    <row r="72" spans="1:3" ht="15" customHeight="1" x14ac:dyDescent="0.2">
      <c r="A72" s="594" t="s">
        <v>152</v>
      </c>
      <c r="B72" s="519" t="s">
        <v>321</v>
      </c>
      <c r="C72" s="623"/>
    </row>
    <row r="73" spans="1:3" ht="15" customHeight="1" x14ac:dyDescent="0.2">
      <c r="A73" s="594" t="s">
        <v>346</v>
      </c>
      <c r="B73" s="519" t="s">
        <v>322</v>
      </c>
      <c r="C73" s="623"/>
    </row>
    <row r="74" spans="1:3" ht="15" customHeight="1" thickBot="1" x14ac:dyDescent="0.25">
      <c r="A74" s="596" t="s">
        <v>347</v>
      </c>
      <c r="B74" s="526" t="s">
        <v>323</v>
      </c>
      <c r="C74" s="623"/>
    </row>
    <row r="75" spans="1:3" ht="15" customHeight="1" thickBot="1" x14ac:dyDescent="0.25">
      <c r="A75" s="597" t="s">
        <v>324</v>
      </c>
      <c r="B75" s="524" t="s">
        <v>325</v>
      </c>
      <c r="C75" s="514">
        <f>SUM(C76:C77)</f>
        <v>92921</v>
      </c>
    </row>
    <row r="76" spans="1:3" ht="15" customHeight="1" x14ac:dyDescent="0.2">
      <c r="A76" s="593" t="s">
        <v>348</v>
      </c>
      <c r="B76" s="516" t="s">
        <v>326</v>
      </c>
      <c r="C76" s="623">
        <f>'9.3. sz. mell'!C76</f>
        <v>92921</v>
      </c>
    </row>
    <row r="77" spans="1:3" ht="15" customHeight="1" thickBot="1" x14ac:dyDescent="0.25">
      <c r="A77" s="596" t="s">
        <v>349</v>
      </c>
      <c r="B77" s="526" t="s">
        <v>327</v>
      </c>
      <c r="C77" s="623"/>
    </row>
    <row r="78" spans="1:3" ht="15" customHeight="1" thickBot="1" x14ac:dyDescent="0.25">
      <c r="A78" s="597" t="s">
        <v>328</v>
      </c>
      <c r="B78" s="524" t="s">
        <v>329</v>
      </c>
      <c r="C78" s="514">
        <f>SUM(C79:C82)</f>
        <v>54780801</v>
      </c>
    </row>
    <row r="79" spans="1:3" ht="15" customHeight="1" x14ac:dyDescent="0.2">
      <c r="A79" s="593" t="s">
        <v>350</v>
      </c>
      <c r="B79" s="516" t="s">
        <v>330</v>
      </c>
      <c r="C79" s="623"/>
    </row>
    <row r="80" spans="1:3" ht="15" customHeight="1" x14ac:dyDescent="0.2">
      <c r="A80" s="594" t="s">
        <v>351</v>
      </c>
      <c r="B80" s="519" t="s">
        <v>331</v>
      </c>
      <c r="C80" s="623"/>
    </row>
    <row r="81" spans="1:3" ht="15" customHeight="1" x14ac:dyDescent="0.2">
      <c r="A81" s="596" t="s">
        <v>352</v>
      </c>
      <c r="B81" s="526" t="s">
        <v>554</v>
      </c>
      <c r="C81" s="623">
        <f>'9.3. sz. mell'!C81</f>
        <v>54780801</v>
      </c>
    </row>
    <row r="82" spans="1:3" ht="15" customHeight="1" thickBot="1" x14ac:dyDescent="0.25">
      <c r="A82" s="596" t="s">
        <v>567</v>
      </c>
      <c r="B82" s="526" t="s">
        <v>332</v>
      </c>
      <c r="C82" s="623"/>
    </row>
    <row r="83" spans="1:3" ht="15" customHeight="1" thickBot="1" x14ac:dyDescent="0.25">
      <c r="A83" s="597" t="s">
        <v>333</v>
      </c>
      <c r="B83" s="524" t="s">
        <v>353</v>
      </c>
      <c r="C83" s="514">
        <f>SUM(C84:C87)</f>
        <v>0</v>
      </c>
    </row>
    <row r="84" spans="1:3" ht="15" customHeight="1" x14ac:dyDescent="0.2">
      <c r="A84" s="599" t="s">
        <v>334</v>
      </c>
      <c r="B84" s="516" t="s">
        <v>335</v>
      </c>
      <c r="C84" s="623"/>
    </row>
    <row r="85" spans="1:3" ht="15" customHeight="1" x14ac:dyDescent="0.2">
      <c r="A85" s="600" t="s">
        <v>336</v>
      </c>
      <c r="B85" s="519" t="s">
        <v>337</v>
      </c>
      <c r="C85" s="623"/>
    </row>
    <row r="86" spans="1:3" ht="15" customHeight="1" x14ac:dyDescent="0.2">
      <c r="A86" s="600" t="s">
        <v>338</v>
      </c>
      <c r="B86" s="519" t="s">
        <v>339</v>
      </c>
      <c r="C86" s="623"/>
    </row>
    <row r="87" spans="1:3" ht="15" customHeight="1" thickBot="1" x14ac:dyDescent="0.25">
      <c r="A87" s="601" t="s">
        <v>340</v>
      </c>
      <c r="B87" s="526" t="s">
        <v>341</v>
      </c>
      <c r="C87" s="623"/>
    </row>
    <row r="88" spans="1:3" ht="15" customHeight="1" thickBot="1" x14ac:dyDescent="0.25">
      <c r="A88" s="597" t="s">
        <v>342</v>
      </c>
      <c r="B88" s="524" t="s">
        <v>487</v>
      </c>
      <c r="C88" s="539"/>
    </row>
    <row r="89" spans="1:3" ht="15" customHeight="1" thickBot="1" x14ac:dyDescent="0.25">
      <c r="A89" s="597" t="s">
        <v>521</v>
      </c>
      <c r="B89" s="524" t="s">
        <v>343</v>
      </c>
      <c r="C89" s="539"/>
    </row>
    <row r="90" spans="1:3" ht="15" customHeight="1" thickBot="1" x14ac:dyDescent="0.25">
      <c r="A90" s="597" t="s">
        <v>522</v>
      </c>
      <c r="B90" s="676" t="s">
        <v>490</v>
      </c>
      <c r="C90" s="527">
        <f>+C66+C70+C75+C78+C83+C89+C88</f>
        <v>54873722</v>
      </c>
    </row>
    <row r="91" spans="1:3" ht="15" customHeight="1" thickBot="1" x14ac:dyDescent="0.25">
      <c r="A91" s="602" t="s">
        <v>523</v>
      </c>
      <c r="B91" s="542" t="s">
        <v>524</v>
      </c>
      <c r="C91" s="527">
        <f>+C65+C90</f>
        <v>69303972</v>
      </c>
    </row>
    <row r="92" spans="1:3" ht="15" customHeight="1" thickBot="1" x14ac:dyDescent="0.25">
      <c r="A92" s="603"/>
      <c r="B92" s="604"/>
      <c r="C92" s="605"/>
    </row>
    <row r="93" spans="1:3" ht="15" customHeight="1" thickBot="1" x14ac:dyDescent="0.25">
      <c r="A93" s="606"/>
      <c r="B93" s="607" t="s">
        <v>58</v>
      </c>
      <c r="C93" s="608"/>
    </row>
    <row r="94" spans="1:3" ht="15" customHeight="1" thickBot="1" x14ac:dyDescent="0.25">
      <c r="A94" s="509" t="s">
        <v>18</v>
      </c>
      <c r="B94" s="547" t="s">
        <v>612</v>
      </c>
      <c r="C94" s="548">
        <f>+C95+C96+C97+C98+C99+C100</f>
        <v>69154366</v>
      </c>
    </row>
    <row r="95" spans="1:3" ht="15" customHeight="1" x14ac:dyDescent="0.2">
      <c r="A95" s="609" t="s">
        <v>99</v>
      </c>
      <c r="B95" s="550" t="s">
        <v>49</v>
      </c>
      <c r="C95" s="551">
        <f>'9.3. sz. mell'!C95</f>
        <v>37170346</v>
      </c>
    </row>
    <row r="96" spans="1:3" ht="15" customHeight="1" x14ac:dyDescent="0.2">
      <c r="A96" s="594" t="s">
        <v>100</v>
      </c>
      <c r="B96" s="552" t="s">
        <v>185</v>
      </c>
      <c r="C96" s="520">
        <f>'9.3. sz. mell'!C96</f>
        <v>5812654</v>
      </c>
    </row>
    <row r="97" spans="1:3" ht="15" customHeight="1" x14ac:dyDescent="0.2">
      <c r="A97" s="594" t="s">
        <v>101</v>
      </c>
      <c r="B97" s="552" t="s">
        <v>141</v>
      </c>
      <c r="C97" s="525">
        <f>'9.3. sz. mell'!C97</f>
        <v>26171366</v>
      </c>
    </row>
    <row r="98" spans="1:3" ht="15" customHeight="1" x14ac:dyDescent="0.2">
      <c r="A98" s="594" t="s">
        <v>102</v>
      </c>
      <c r="B98" s="553" t="s">
        <v>186</v>
      </c>
      <c r="C98" s="525">
        <f>'9.3. sz. mell'!C98</f>
        <v>0</v>
      </c>
    </row>
    <row r="99" spans="1:3" ht="15" customHeight="1" x14ac:dyDescent="0.2">
      <c r="A99" s="594" t="s">
        <v>113</v>
      </c>
      <c r="B99" s="554" t="s">
        <v>187</v>
      </c>
      <c r="C99" s="525">
        <f>'9.3. sz. mell'!C99</f>
        <v>0</v>
      </c>
    </row>
    <row r="100" spans="1:3" ht="15" customHeight="1" x14ac:dyDescent="0.2">
      <c r="A100" s="594" t="s">
        <v>357</v>
      </c>
      <c r="B100" s="553" t="s">
        <v>50</v>
      </c>
      <c r="C100" s="520"/>
    </row>
    <row r="101" spans="1:3" ht="15" customHeight="1" x14ac:dyDescent="0.2">
      <c r="A101" s="596" t="s">
        <v>358</v>
      </c>
      <c r="B101" s="552" t="s">
        <v>526</v>
      </c>
      <c r="C101" s="525"/>
    </row>
    <row r="102" spans="1:3" ht="15" customHeight="1" thickBot="1" x14ac:dyDescent="0.25">
      <c r="A102" s="611" t="s">
        <v>450</v>
      </c>
      <c r="B102" s="612" t="s">
        <v>527</v>
      </c>
      <c r="C102" s="561"/>
    </row>
    <row r="103" spans="1:3" ht="15" customHeight="1" thickBot="1" x14ac:dyDescent="0.25">
      <c r="A103" s="506" t="s">
        <v>19</v>
      </c>
      <c r="B103" s="580" t="s">
        <v>606</v>
      </c>
      <c r="C103" s="514">
        <f>+C104+C106+C108</f>
        <v>0</v>
      </c>
    </row>
    <row r="104" spans="1:3" ht="15" customHeight="1" x14ac:dyDescent="0.2">
      <c r="A104" s="593" t="s">
        <v>105</v>
      </c>
      <c r="B104" s="552" t="s">
        <v>227</v>
      </c>
      <c r="C104" s="517"/>
    </row>
    <row r="105" spans="1:3" ht="15" customHeight="1" x14ac:dyDescent="0.2">
      <c r="A105" s="593" t="s">
        <v>106</v>
      </c>
      <c r="B105" s="565" t="s">
        <v>372</v>
      </c>
      <c r="C105" s="517"/>
    </row>
    <row r="106" spans="1:3" ht="15" customHeight="1" x14ac:dyDescent="0.2">
      <c r="A106" s="593" t="s">
        <v>107</v>
      </c>
      <c r="B106" s="565" t="s">
        <v>189</v>
      </c>
      <c r="C106" s="520"/>
    </row>
    <row r="107" spans="1:3" ht="15" customHeight="1" x14ac:dyDescent="0.2">
      <c r="A107" s="593" t="s">
        <v>108</v>
      </c>
      <c r="B107" s="565" t="s">
        <v>373</v>
      </c>
      <c r="C107" s="566"/>
    </row>
    <row r="108" spans="1:3" ht="15" customHeight="1" thickBot="1" x14ac:dyDescent="0.25">
      <c r="A108" s="593" t="s">
        <v>109</v>
      </c>
      <c r="B108" s="523" t="s">
        <v>230</v>
      </c>
      <c r="C108" s="566"/>
    </row>
    <row r="109" spans="1:3" ht="15" customHeight="1" thickBot="1" x14ac:dyDescent="0.25">
      <c r="A109" s="506" t="s">
        <v>20</v>
      </c>
      <c r="B109" s="569" t="s">
        <v>460</v>
      </c>
      <c r="C109" s="514">
        <f>+C94+C103</f>
        <v>69154366</v>
      </c>
    </row>
    <row r="110" spans="1:3" ht="15" customHeight="1" thickBot="1" x14ac:dyDescent="0.25">
      <c r="A110" s="506" t="s">
        <v>21</v>
      </c>
      <c r="B110" s="677" t="s">
        <v>461</v>
      </c>
      <c r="C110" s="514">
        <f>+C111+C112+C113</f>
        <v>0</v>
      </c>
    </row>
    <row r="111" spans="1:3" ht="15" customHeight="1" x14ac:dyDescent="0.2">
      <c r="A111" s="593" t="s">
        <v>269</v>
      </c>
      <c r="B111" s="570" t="s">
        <v>531</v>
      </c>
      <c r="C111" s="566"/>
    </row>
    <row r="112" spans="1:3" ht="15" customHeight="1" x14ac:dyDescent="0.2">
      <c r="A112" s="593" t="s">
        <v>272</v>
      </c>
      <c r="B112" s="673" t="s">
        <v>469</v>
      </c>
      <c r="C112" s="566"/>
    </row>
    <row r="113" spans="1:3" ht="15" customHeight="1" thickBot="1" x14ac:dyDescent="0.25">
      <c r="A113" s="610" t="s">
        <v>273</v>
      </c>
      <c r="B113" s="571" t="s">
        <v>530</v>
      </c>
      <c r="C113" s="566"/>
    </row>
    <row r="114" spans="1:3" ht="15" customHeight="1" thickBot="1" x14ac:dyDescent="0.25">
      <c r="A114" s="506" t="s">
        <v>22</v>
      </c>
      <c r="B114" s="569" t="s">
        <v>462</v>
      </c>
      <c r="C114" s="514">
        <f>+C115+C116+C117+C118+C119+C120</f>
        <v>0</v>
      </c>
    </row>
    <row r="115" spans="1:3" ht="15" customHeight="1" x14ac:dyDescent="0.2">
      <c r="A115" s="593" t="s">
        <v>92</v>
      </c>
      <c r="B115" s="570" t="s">
        <v>471</v>
      </c>
      <c r="C115" s="566"/>
    </row>
    <row r="116" spans="1:3" ht="15" customHeight="1" x14ac:dyDescent="0.2">
      <c r="A116" s="593" t="s">
        <v>93</v>
      </c>
      <c r="B116" s="570" t="s">
        <v>463</v>
      </c>
      <c r="C116" s="566"/>
    </row>
    <row r="117" spans="1:3" ht="15" customHeight="1" x14ac:dyDescent="0.2">
      <c r="A117" s="593" t="s">
        <v>94</v>
      </c>
      <c r="B117" s="570" t="s">
        <v>464</v>
      </c>
      <c r="C117" s="566"/>
    </row>
    <row r="118" spans="1:3" ht="15" customHeight="1" x14ac:dyDescent="0.2">
      <c r="A118" s="593" t="s">
        <v>177</v>
      </c>
      <c r="B118" s="570" t="s">
        <v>529</v>
      </c>
      <c r="C118" s="566"/>
    </row>
    <row r="119" spans="1:3" ht="15" customHeight="1" x14ac:dyDescent="0.2">
      <c r="A119" s="593" t="s">
        <v>178</v>
      </c>
      <c r="B119" s="570" t="s">
        <v>466</v>
      </c>
      <c r="C119" s="566"/>
    </row>
    <row r="120" spans="1:3" ht="15" customHeight="1" thickBot="1" x14ac:dyDescent="0.25">
      <c r="A120" s="610" t="s">
        <v>179</v>
      </c>
      <c r="B120" s="571" t="s">
        <v>467</v>
      </c>
      <c r="C120" s="566"/>
    </row>
    <row r="121" spans="1:3" ht="15" customHeight="1" thickBot="1" x14ac:dyDescent="0.25">
      <c r="A121" s="506" t="s">
        <v>23</v>
      </c>
      <c r="B121" s="569" t="s">
        <v>555</v>
      </c>
      <c r="C121" s="527">
        <f>+C122+C123+C125+C126+C124</f>
        <v>0</v>
      </c>
    </row>
    <row r="122" spans="1:3" ht="15" customHeight="1" x14ac:dyDescent="0.2">
      <c r="A122" s="593" t="s">
        <v>95</v>
      </c>
      <c r="B122" s="570" t="s">
        <v>379</v>
      </c>
      <c r="C122" s="566"/>
    </row>
    <row r="123" spans="1:3" ht="15" customHeight="1" x14ac:dyDescent="0.2">
      <c r="A123" s="593" t="s">
        <v>96</v>
      </c>
      <c r="B123" s="570" t="s">
        <v>380</v>
      </c>
      <c r="C123" s="566"/>
    </row>
    <row r="124" spans="1:3" ht="15" customHeight="1" x14ac:dyDescent="0.2">
      <c r="A124" s="593" t="s">
        <v>293</v>
      </c>
      <c r="B124" s="570" t="s">
        <v>554</v>
      </c>
      <c r="C124" s="566"/>
    </row>
    <row r="125" spans="1:3" ht="15" customHeight="1" x14ac:dyDescent="0.2">
      <c r="A125" s="593" t="s">
        <v>294</v>
      </c>
      <c r="B125" s="570" t="s">
        <v>476</v>
      </c>
      <c r="C125" s="566"/>
    </row>
    <row r="126" spans="1:3" ht="15" customHeight="1" thickBot="1" x14ac:dyDescent="0.25">
      <c r="A126" s="610" t="s">
        <v>295</v>
      </c>
      <c r="B126" s="571" t="s">
        <v>399</v>
      </c>
      <c r="C126" s="566"/>
    </row>
    <row r="127" spans="1:3" ht="15" customHeight="1" thickBot="1" x14ac:dyDescent="0.25">
      <c r="A127" s="506" t="s">
        <v>24</v>
      </c>
      <c r="B127" s="569" t="s">
        <v>477</v>
      </c>
      <c r="C127" s="572">
        <f>+C128+C129+C130+C131+C132</f>
        <v>0</v>
      </c>
    </row>
    <row r="128" spans="1:3" ht="15" customHeight="1" x14ac:dyDescent="0.2">
      <c r="A128" s="593" t="s">
        <v>97</v>
      </c>
      <c r="B128" s="570" t="s">
        <v>472</v>
      </c>
      <c r="C128" s="566"/>
    </row>
    <row r="129" spans="1:3" ht="15" customHeight="1" x14ac:dyDescent="0.2">
      <c r="A129" s="593" t="s">
        <v>98</v>
      </c>
      <c r="B129" s="570" t="s">
        <v>479</v>
      </c>
      <c r="C129" s="566"/>
    </row>
    <row r="130" spans="1:3" ht="15" customHeight="1" x14ac:dyDescent="0.2">
      <c r="A130" s="593" t="s">
        <v>305</v>
      </c>
      <c r="B130" s="570" t="s">
        <v>474</v>
      </c>
      <c r="C130" s="566"/>
    </row>
    <row r="131" spans="1:3" ht="15" customHeight="1" x14ac:dyDescent="0.2">
      <c r="A131" s="593" t="s">
        <v>306</v>
      </c>
      <c r="B131" s="673" t="s">
        <v>614</v>
      </c>
      <c r="C131" s="566"/>
    </row>
    <row r="132" spans="1:3" ht="15" customHeight="1" thickBot="1" x14ac:dyDescent="0.25">
      <c r="A132" s="610" t="s">
        <v>478</v>
      </c>
      <c r="B132" s="571" t="s">
        <v>481</v>
      </c>
      <c r="C132" s="568"/>
    </row>
    <row r="133" spans="1:3" ht="15" customHeight="1" thickBot="1" x14ac:dyDescent="0.25">
      <c r="A133" s="614" t="s">
        <v>25</v>
      </c>
      <c r="B133" s="569" t="s">
        <v>482</v>
      </c>
      <c r="C133" s="572"/>
    </row>
    <row r="134" spans="1:3" ht="15" customHeight="1" thickBot="1" x14ac:dyDescent="0.25">
      <c r="A134" s="614" t="s">
        <v>26</v>
      </c>
      <c r="B134" s="569" t="s">
        <v>483</v>
      </c>
      <c r="C134" s="572"/>
    </row>
    <row r="135" spans="1:3" ht="15" customHeight="1" thickBot="1" x14ac:dyDescent="0.25">
      <c r="A135" s="506" t="s">
        <v>27</v>
      </c>
      <c r="B135" s="569" t="s">
        <v>485</v>
      </c>
      <c r="C135" s="574">
        <f>+C110+C114+C121+C127+C133+C134</f>
        <v>0</v>
      </c>
    </row>
    <row r="136" spans="1:3" ht="15" customHeight="1" thickBot="1" x14ac:dyDescent="0.25">
      <c r="A136" s="626" t="s">
        <v>28</v>
      </c>
      <c r="B136" s="578" t="s">
        <v>484</v>
      </c>
      <c r="C136" s="574">
        <f>+C109+C135</f>
        <v>69154366</v>
      </c>
    </row>
    <row r="137" spans="1:3" ht="15" customHeight="1" thickBot="1" x14ac:dyDescent="0.25">
      <c r="C137" s="355"/>
    </row>
    <row r="138" spans="1:3" ht="15" customHeight="1" thickBot="1" x14ac:dyDescent="0.25">
      <c r="A138" s="246" t="s">
        <v>533</v>
      </c>
      <c r="B138" s="247"/>
      <c r="C138" s="127">
        <v>11</v>
      </c>
    </row>
    <row r="139" spans="1:3" ht="15" customHeight="1" thickBot="1" x14ac:dyDescent="0.25">
      <c r="A139" s="246" t="s">
        <v>208</v>
      </c>
      <c r="B139" s="247"/>
      <c r="C139" s="127">
        <v>0</v>
      </c>
    </row>
    <row r="140" spans="1:3" ht="15" customHeight="1" x14ac:dyDescent="0.2">
      <c r="C140" s="355"/>
    </row>
  </sheetData>
  <sheetProtection selectLockedCells="1" selectUnlockedCells="1"/>
  <phoneticPr fontId="30" type="noConversion"/>
  <printOptions horizontalCentered="1"/>
  <pageMargins left="0.23622047244094491" right="0.23622047244094491" top="0.59055118110236227" bottom="0.35433070866141736" header="0.31496062992125984" footer="0.31496062992125984"/>
  <pageSetup paperSize="9" scale="90" orientation="portrait" verticalDpi="300" r:id="rId1"/>
  <headerFooter alignWithMargins="0">
    <oddFooter>&amp;P. oldal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60"/>
  <sheetViews>
    <sheetView topLeftCell="B1" zoomScale="145" zoomScaleNormal="145" workbookViewId="0">
      <selection activeCell="B14" sqref="B14"/>
    </sheetView>
  </sheetViews>
  <sheetFormatPr defaultRowHeight="12.75" x14ac:dyDescent="0.2"/>
  <cols>
    <col min="1" max="1" width="13.83203125" style="245" customWidth="1"/>
    <col min="2" max="2" width="69.5" style="3" customWidth="1"/>
    <col min="3" max="3" width="14.33203125" style="3" customWidth="1"/>
    <col min="4" max="16384" width="9.33203125" style="3"/>
  </cols>
  <sheetData>
    <row r="1" spans="1:3" s="2" customFormat="1" ht="21" customHeight="1" thickBot="1" x14ac:dyDescent="0.25">
      <c r="A1" s="226"/>
      <c r="B1" s="227"/>
      <c r="C1" s="432" t="str">
        <f>+CONCATENATE("9.3.2. melléklet a ……./",LEFT(ÖSSZEFÜGGÉSEK!A5,4),". (II…...) önkormányzati rendelethez")</f>
        <v>9.3.2. melléklet a ……./2021. (II…...) önkormányzati rendelethez</v>
      </c>
    </row>
    <row r="2" spans="1:3" s="95" customFormat="1" ht="25.5" customHeight="1" x14ac:dyDescent="0.2">
      <c r="A2" s="385" t="s">
        <v>206</v>
      </c>
      <c r="B2" s="342" t="s">
        <v>566</v>
      </c>
      <c r="C2" s="356" t="s">
        <v>61</v>
      </c>
    </row>
    <row r="3" spans="1:3" s="95" customFormat="1" ht="24.75" thickBot="1" x14ac:dyDescent="0.25">
      <c r="A3" s="426" t="s">
        <v>205</v>
      </c>
      <c r="B3" s="343" t="s">
        <v>428</v>
      </c>
      <c r="C3" s="357" t="s">
        <v>61</v>
      </c>
    </row>
    <row r="4" spans="1:3" s="96" customFormat="1" ht="15.95" customHeight="1" thickBot="1" x14ac:dyDescent="0.3">
      <c r="A4" s="229"/>
      <c r="B4" s="229"/>
      <c r="C4" s="4" t="s">
        <v>54</v>
      </c>
    </row>
    <row r="5" spans="1:3" ht="13.5" thickBot="1" x14ac:dyDescent="0.25">
      <c r="A5" s="386" t="s">
        <v>207</v>
      </c>
      <c r="B5" s="230" t="s">
        <v>55</v>
      </c>
      <c r="C5" s="231" t="s">
        <v>56</v>
      </c>
    </row>
    <row r="6" spans="1:3" s="65" customFormat="1" ht="12.95" customHeight="1" thickBot="1" x14ac:dyDescent="0.25">
      <c r="A6" s="36" t="s">
        <v>505</v>
      </c>
      <c r="B6" s="202" t="s">
        <v>506</v>
      </c>
      <c r="C6" s="203" t="s">
        <v>507</v>
      </c>
    </row>
    <row r="7" spans="1:3" s="65" customFormat="1" ht="15.95" customHeight="1" thickBot="1" x14ac:dyDescent="0.25">
      <c r="A7" s="232"/>
      <c r="B7" s="233" t="s">
        <v>57</v>
      </c>
      <c r="C7" s="234"/>
    </row>
    <row r="8" spans="1:3" s="97" customFormat="1" ht="12" customHeight="1" thickBot="1" x14ac:dyDescent="0.25">
      <c r="A8" s="36" t="s">
        <v>18</v>
      </c>
      <c r="B8" s="235" t="s">
        <v>534</v>
      </c>
      <c r="C8" s="305">
        <f>SUM(C9:C19)</f>
        <v>0</v>
      </c>
    </row>
    <row r="9" spans="1:3" s="97" customFormat="1" ht="12" customHeight="1" x14ac:dyDescent="0.2">
      <c r="A9" s="427" t="s">
        <v>99</v>
      </c>
      <c r="B9" s="10" t="s">
        <v>282</v>
      </c>
      <c r="C9" s="347"/>
    </row>
    <row r="10" spans="1:3" s="97" customFormat="1" ht="12" customHeight="1" x14ac:dyDescent="0.2">
      <c r="A10" s="428" t="s">
        <v>100</v>
      </c>
      <c r="B10" s="8" t="s">
        <v>283</v>
      </c>
      <c r="C10" s="303"/>
    </row>
    <row r="11" spans="1:3" s="97" customFormat="1" ht="12" customHeight="1" x14ac:dyDescent="0.2">
      <c r="A11" s="428" t="s">
        <v>101</v>
      </c>
      <c r="B11" s="8" t="s">
        <v>284</v>
      </c>
      <c r="C11" s="303"/>
    </row>
    <row r="12" spans="1:3" s="97" customFormat="1" ht="12" customHeight="1" x14ac:dyDescent="0.2">
      <c r="A12" s="428" t="s">
        <v>102</v>
      </c>
      <c r="B12" s="8" t="s">
        <v>285</v>
      </c>
      <c r="C12" s="303"/>
    </row>
    <row r="13" spans="1:3" s="97" customFormat="1" ht="12" customHeight="1" x14ac:dyDescent="0.2">
      <c r="A13" s="428" t="s">
        <v>150</v>
      </c>
      <c r="B13" s="8" t="s">
        <v>286</v>
      </c>
      <c r="C13" s="303"/>
    </row>
    <row r="14" spans="1:3" s="97" customFormat="1" ht="12" customHeight="1" x14ac:dyDescent="0.2">
      <c r="A14" s="428" t="s">
        <v>103</v>
      </c>
      <c r="B14" s="8" t="s">
        <v>409</v>
      </c>
      <c r="C14" s="303"/>
    </row>
    <row r="15" spans="1:3" s="97" customFormat="1" ht="12" customHeight="1" x14ac:dyDescent="0.2">
      <c r="A15" s="428" t="s">
        <v>104</v>
      </c>
      <c r="B15" s="7" t="s">
        <v>410</v>
      </c>
      <c r="C15" s="303"/>
    </row>
    <row r="16" spans="1:3" s="97" customFormat="1" ht="12" customHeight="1" x14ac:dyDescent="0.2">
      <c r="A16" s="428" t="s">
        <v>114</v>
      </c>
      <c r="B16" s="8" t="s">
        <v>289</v>
      </c>
      <c r="C16" s="348"/>
    </row>
    <row r="17" spans="1:3" s="98" customFormat="1" ht="12" customHeight="1" x14ac:dyDescent="0.2">
      <c r="A17" s="428" t="s">
        <v>115</v>
      </c>
      <c r="B17" s="8" t="s">
        <v>290</v>
      </c>
      <c r="C17" s="303"/>
    </row>
    <row r="18" spans="1:3" s="98" customFormat="1" ht="12" customHeight="1" x14ac:dyDescent="0.2">
      <c r="A18" s="428" t="s">
        <v>116</v>
      </c>
      <c r="B18" s="8" t="s">
        <v>445</v>
      </c>
      <c r="C18" s="304"/>
    </row>
    <row r="19" spans="1:3" s="98" customFormat="1" ht="12" customHeight="1" thickBot="1" x14ac:dyDescent="0.25">
      <c r="A19" s="428" t="s">
        <v>117</v>
      </c>
      <c r="B19" s="7" t="s">
        <v>291</v>
      </c>
      <c r="C19" s="304"/>
    </row>
    <row r="20" spans="1:3" s="97" customFormat="1" ht="12" customHeight="1" thickBot="1" x14ac:dyDescent="0.25">
      <c r="A20" s="36" t="s">
        <v>19</v>
      </c>
      <c r="B20" s="235" t="s">
        <v>411</v>
      </c>
      <c r="C20" s="305">
        <f>SUM(C21:C23)</f>
        <v>0</v>
      </c>
    </row>
    <row r="21" spans="1:3" s="98" customFormat="1" ht="12" customHeight="1" x14ac:dyDescent="0.2">
      <c r="A21" s="428" t="s">
        <v>105</v>
      </c>
      <c r="B21" s="9" t="s">
        <v>259</v>
      </c>
      <c r="C21" s="303"/>
    </row>
    <row r="22" spans="1:3" s="98" customFormat="1" ht="12" customHeight="1" x14ac:dyDescent="0.2">
      <c r="A22" s="428" t="s">
        <v>106</v>
      </c>
      <c r="B22" s="8" t="s">
        <v>412</v>
      </c>
      <c r="C22" s="303"/>
    </row>
    <row r="23" spans="1:3" s="98" customFormat="1" ht="12" customHeight="1" x14ac:dyDescent="0.2">
      <c r="A23" s="428" t="s">
        <v>107</v>
      </c>
      <c r="B23" s="8" t="s">
        <v>413</v>
      </c>
      <c r="C23" s="303"/>
    </row>
    <row r="24" spans="1:3" s="98" customFormat="1" ht="12" customHeight="1" thickBot="1" x14ac:dyDescent="0.25">
      <c r="A24" s="428" t="s">
        <v>108</v>
      </c>
      <c r="B24" s="8" t="s">
        <v>539</v>
      </c>
      <c r="C24" s="303"/>
    </row>
    <row r="25" spans="1:3" s="98" customFormat="1" ht="12" customHeight="1" thickBot="1" x14ac:dyDescent="0.25">
      <c r="A25" s="37" t="s">
        <v>20</v>
      </c>
      <c r="B25" s="130" t="s">
        <v>176</v>
      </c>
      <c r="C25" s="329"/>
    </row>
    <row r="26" spans="1:3" s="98" customFormat="1" ht="12" customHeight="1" thickBot="1" x14ac:dyDescent="0.25">
      <c r="A26" s="37" t="s">
        <v>21</v>
      </c>
      <c r="B26" s="130" t="s">
        <v>414</v>
      </c>
      <c r="C26" s="305">
        <f>+C27+C28</f>
        <v>0</v>
      </c>
    </row>
    <row r="27" spans="1:3" s="98" customFormat="1" ht="12" customHeight="1" x14ac:dyDescent="0.2">
      <c r="A27" s="429" t="s">
        <v>269</v>
      </c>
      <c r="B27" s="430" t="s">
        <v>412</v>
      </c>
      <c r="C27" s="77"/>
    </row>
    <row r="28" spans="1:3" s="98" customFormat="1" ht="12" customHeight="1" x14ac:dyDescent="0.2">
      <c r="A28" s="429" t="s">
        <v>272</v>
      </c>
      <c r="B28" s="431" t="s">
        <v>415</v>
      </c>
      <c r="C28" s="306"/>
    </row>
    <row r="29" spans="1:3" s="98" customFormat="1" ht="12" customHeight="1" thickBot="1" x14ac:dyDescent="0.25">
      <c r="A29" s="428" t="s">
        <v>273</v>
      </c>
      <c r="B29" s="144" t="s">
        <v>540</v>
      </c>
      <c r="C29" s="84"/>
    </row>
    <row r="30" spans="1:3" s="98" customFormat="1" ht="12" customHeight="1" thickBot="1" x14ac:dyDescent="0.25">
      <c r="A30" s="37" t="s">
        <v>22</v>
      </c>
      <c r="B30" s="130" t="s">
        <v>416</v>
      </c>
      <c r="C30" s="305">
        <f>+C31+C32+C33</f>
        <v>0</v>
      </c>
    </row>
    <row r="31" spans="1:3" s="98" customFormat="1" ht="12" customHeight="1" x14ac:dyDescent="0.2">
      <c r="A31" s="429" t="s">
        <v>92</v>
      </c>
      <c r="B31" s="430" t="s">
        <v>296</v>
      </c>
      <c r="C31" s="77"/>
    </row>
    <row r="32" spans="1:3" s="98" customFormat="1" ht="12" customHeight="1" x14ac:dyDescent="0.2">
      <c r="A32" s="429" t="s">
        <v>93</v>
      </c>
      <c r="B32" s="431" t="s">
        <v>297</v>
      </c>
      <c r="C32" s="306"/>
    </row>
    <row r="33" spans="1:3" s="98" customFormat="1" ht="12" customHeight="1" thickBot="1" x14ac:dyDescent="0.25">
      <c r="A33" s="428" t="s">
        <v>94</v>
      </c>
      <c r="B33" s="144" t="s">
        <v>298</v>
      </c>
      <c r="C33" s="84"/>
    </row>
    <row r="34" spans="1:3" s="97" customFormat="1" ht="12" customHeight="1" thickBot="1" x14ac:dyDescent="0.25">
      <c r="A34" s="37" t="s">
        <v>23</v>
      </c>
      <c r="B34" s="130" t="s">
        <v>384</v>
      </c>
      <c r="C34" s="329"/>
    </row>
    <row r="35" spans="1:3" s="97" customFormat="1" ht="12" customHeight="1" thickBot="1" x14ac:dyDescent="0.25">
      <c r="A35" s="37" t="s">
        <v>24</v>
      </c>
      <c r="B35" s="130" t="s">
        <v>417</v>
      </c>
      <c r="C35" s="349"/>
    </row>
    <row r="36" spans="1:3" s="97" customFormat="1" ht="12" customHeight="1" thickBot="1" x14ac:dyDescent="0.25">
      <c r="A36" s="36" t="s">
        <v>25</v>
      </c>
      <c r="B36" s="130" t="s">
        <v>541</v>
      </c>
      <c r="C36" s="350">
        <f>+C8+C20+C25+C26+C30+C34+C35</f>
        <v>0</v>
      </c>
    </row>
    <row r="37" spans="1:3" s="97" customFormat="1" ht="12" customHeight="1" thickBot="1" x14ac:dyDescent="0.25">
      <c r="A37" s="236" t="s">
        <v>26</v>
      </c>
      <c r="B37" s="130" t="s">
        <v>419</v>
      </c>
      <c r="C37" s="350">
        <f>+C38+C39+C40</f>
        <v>0</v>
      </c>
    </row>
    <row r="38" spans="1:3" s="97" customFormat="1" ht="12" customHeight="1" x14ac:dyDescent="0.2">
      <c r="A38" s="429" t="s">
        <v>420</v>
      </c>
      <c r="B38" s="430" t="s">
        <v>237</v>
      </c>
      <c r="C38" s="77"/>
    </row>
    <row r="39" spans="1:3" s="97" customFormat="1" ht="12" customHeight="1" x14ac:dyDescent="0.2">
      <c r="A39" s="429" t="s">
        <v>421</v>
      </c>
      <c r="B39" s="431" t="s">
        <v>2</v>
      </c>
      <c r="C39" s="306"/>
    </row>
    <row r="40" spans="1:3" s="98" customFormat="1" ht="12" customHeight="1" thickBot="1" x14ac:dyDescent="0.25">
      <c r="A40" s="428" t="s">
        <v>422</v>
      </c>
      <c r="B40" s="144" t="s">
        <v>423</v>
      </c>
      <c r="C40" s="84"/>
    </row>
    <row r="41" spans="1:3" s="98" customFormat="1" ht="15" customHeight="1" thickBot="1" x14ac:dyDescent="0.25">
      <c r="A41" s="236" t="s">
        <v>27</v>
      </c>
      <c r="B41" s="237" t="s">
        <v>424</v>
      </c>
      <c r="C41" s="353">
        <f>+C36+C37</f>
        <v>0</v>
      </c>
    </row>
    <row r="42" spans="1:3" s="98" customFormat="1" ht="15" customHeight="1" x14ac:dyDescent="0.2">
      <c r="A42" s="238"/>
      <c r="B42" s="239"/>
      <c r="C42" s="351"/>
    </row>
    <row r="43" spans="1:3" ht="13.5" thickBot="1" x14ac:dyDescent="0.25">
      <c r="A43" s="240"/>
      <c r="B43" s="241"/>
      <c r="C43" s="352"/>
    </row>
    <row r="44" spans="1:3" s="65" customFormat="1" ht="16.5" customHeight="1" thickBot="1" x14ac:dyDescent="0.25">
      <c r="A44" s="242"/>
      <c r="B44" s="243" t="s">
        <v>58</v>
      </c>
      <c r="C44" s="353"/>
    </row>
    <row r="45" spans="1:3" s="99" customFormat="1" ht="12" customHeight="1" thickBot="1" x14ac:dyDescent="0.25">
      <c r="A45" s="37" t="s">
        <v>18</v>
      </c>
      <c r="B45" s="130" t="s">
        <v>425</v>
      </c>
      <c r="C45" s="305">
        <f>SUM(C46:C50)</f>
        <v>0</v>
      </c>
    </row>
    <row r="46" spans="1:3" ht="12" customHeight="1" x14ac:dyDescent="0.2">
      <c r="A46" s="428" t="s">
        <v>99</v>
      </c>
      <c r="B46" s="9" t="s">
        <v>49</v>
      </c>
      <c r="C46" s="289"/>
    </row>
    <row r="47" spans="1:3" ht="12" customHeight="1" x14ac:dyDescent="0.2">
      <c r="A47" s="428" t="s">
        <v>100</v>
      </c>
      <c r="B47" s="8" t="s">
        <v>185</v>
      </c>
      <c r="C47" s="290"/>
    </row>
    <row r="48" spans="1:3" ht="12" customHeight="1" x14ac:dyDescent="0.2">
      <c r="A48" s="428" t="s">
        <v>101</v>
      </c>
      <c r="B48" s="8" t="s">
        <v>141</v>
      </c>
      <c r="C48" s="292"/>
    </row>
    <row r="49" spans="1:3" ht="12" customHeight="1" x14ac:dyDescent="0.2">
      <c r="A49" s="428" t="s">
        <v>102</v>
      </c>
      <c r="B49" s="8" t="s">
        <v>186</v>
      </c>
      <c r="C49" s="80"/>
    </row>
    <row r="50" spans="1:3" ht="12" customHeight="1" thickBot="1" x14ac:dyDescent="0.25">
      <c r="A50" s="428" t="s">
        <v>150</v>
      </c>
      <c r="B50" s="8" t="s">
        <v>187</v>
      </c>
      <c r="C50" s="80"/>
    </row>
    <row r="51" spans="1:3" ht="12" customHeight="1" thickBot="1" x14ac:dyDescent="0.25">
      <c r="A51" s="37" t="s">
        <v>19</v>
      </c>
      <c r="B51" s="130" t="s">
        <v>426</v>
      </c>
      <c r="C51" s="305">
        <f>SUM(C52:C54)</f>
        <v>0</v>
      </c>
    </row>
    <row r="52" spans="1:3" s="99" customFormat="1" ht="12" customHeight="1" x14ac:dyDescent="0.2">
      <c r="A52" s="428" t="s">
        <v>105</v>
      </c>
      <c r="B52" s="9" t="s">
        <v>227</v>
      </c>
      <c r="C52" s="77"/>
    </row>
    <row r="53" spans="1:3" ht="12" customHeight="1" x14ac:dyDescent="0.2">
      <c r="A53" s="428" t="s">
        <v>106</v>
      </c>
      <c r="B53" s="8" t="s">
        <v>189</v>
      </c>
      <c r="C53" s="80"/>
    </row>
    <row r="54" spans="1:3" ht="12" customHeight="1" x14ac:dyDescent="0.2">
      <c r="A54" s="428" t="s">
        <v>107</v>
      </c>
      <c r="B54" s="8" t="s">
        <v>59</v>
      </c>
      <c r="C54" s="80"/>
    </row>
    <row r="55" spans="1:3" ht="12" customHeight="1" thickBot="1" x14ac:dyDescent="0.25">
      <c r="A55" s="428" t="s">
        <v>108</v>
      </c>
      <c r="B55" s="8" t="s">
        <v>538</v>
      </c>
      <c r="C55" s="80"/>
    </row>
    <row r="56" spans="1:3" ht="15" customHeight="1" thickBot="1" x14ac:dyDescent="0.25">
      <c r="A56" s="37" t="s">
        <v>20</v>
      </c>
      <c r="B56" s="130" t="s">
        <v>13</v>
      </c>
      <c r="C56" s="329"/>
    </row>
    <row r="57" spans="1:3" ht="13.5" thickBot="1" x14ac:dyDescent="0.25">
      <c r="A57" s="37" t="s">
        <v>21</v>
      </c>
      <c r="B57" s="244" t="s">
        <v>543</v>
      </c>
      <c r="C57" s="354">
        <f>+C45+C51+C56</f>
        <v>0</v>
      </c>
    </row>
    <row r="58" spans="1:3" ht="15" customHeight="1" thickBot="1" x14ac:dyDescent="0.25">
      <c r="C58" s="355"/>
    </row>
    <row r="59" spans="1:3" ht="14.25" customHeight="1" thickBot="1" x14ac:dyDescent="0.25">
      <c r="A59" s="246" t="s">
        <v>533</v>
      </c>
      <c r="B59" s="247"/>
      <c r="C59" s="127"/>
    </row>
    <row r="60" spans="1:3" ht="13.5" thickBot="1" x14ac:dyDescent="0.25">
      <c r="A60" s="246" t="s">
        <v>208</v>
      </c>
      <c r="B60" s="247"/>
      <c r="C60" s="127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60"/>
  <sheetViews>
    <sheetView topLeftCell="B1" zoomScale="145" zoomScaleNormal="145" workbookViewId="0">
      <selection activeCell="B2" sqref="B2"/>
    </sheetView>
  </sheetViews>
  <sheetFormatPr defaultRowHeight="12.75" x14ac:dyDescent="0.2"/>
  <cols>
    <col min="1" max="1" width="13.83203125" style="245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" customHeight="1" thickBot="1" x14ac:dyDescent="0.25">
      <c r="A1" s="226"/>
      <c r="B1" s="227"/>
      <c r="C1" s="432" t="str">
        <f>+CONCATENATE("9.3.3. melléklet a ……/",LEFT(ÖSSZEFÜGGÉSEK!A5,4),". (….) önkormányzati rendelethez")</f>
        <v>9.3.3. melléklet a ……/2021. (….) önkormányzati rendelethez</v>
      </c>
    </row>
    <row r="2" spans="1:3" s="95" customFormat="1" ht="25.5" customHeight="1" x14ac:dyDescent="0.2">
      <c r="A2" s="385" t="s">
        <v>206</v>
      </c>
      <c r="B2" s="342" t="s">
        <v>209</v>
      </c>
      <c r="C2" s="356" t="s">
        <v>61</v>
      </c>
    </row>
    <row r="3" spans="1:3" s="95" customFormat="1" ht="24.75" thickBot="1" x14ac:dyDescent="0.25">
      <c r="A3" s="426" t="s">
        <v>205</v>
      </c>
      <c r="B3" s="343" t="s">
        <v>544</v>
      </c>
      <c r="C3" s="357" t="s">
        <v>440</v>
      </c>
    </row>
    <row r="4" spans="1:3" s="96" customFormat="1" ht="15.95" customHeight="1" thickBot="1" x14ac:dyDescent="0.3">
      <c r="A4" s="229"/>
      <c r="B4" s="229"/>
      <c r="C4" s="4" t="s">
        <v>54</v>
      </c>
    </row>
    <row r="5" spans="1:3" ht="13.5" thickBot="1" x14ac:dyDescent="0.25">
      <c r="A5" s="386" t="s">
        <v>207</v>
      </c>
      <c r="B5" s="230" t="s">
        <v>55</v>
      </c>
      <c r="C5" s="231" t="s">
        <v>56</v>
      </c>
    </row>
    <row r="6" spans="1:3" s="65" customFormat="1" ht="12.95" customHeight="1" thickBot="1" x14ac:dyDescent="0.25">
      <c r="A6" s="36" t="s">
        <v>505</v>
      </c>
      <c r="B6" s="202" t="s">
        <v>506</v>
      </c>
      <c r="C6" s="203" t="s">
        <v>507</v>
      </c>
    </row>
    <row r="7" spans="1:3" s="65" customFormat="1" ht="15.95" customHeight="1" thickBot="1" x14ac:dyDescent="0.25">
      <c r="A7" s="232"/>
      <c r="B7" s="233" t="s">
        <v>57</v>
      </c>
      <c r="C7" s="234"/>
    </row>
    <row r="8" spans="1:3" s="97" customFormat="1" ht="12" customHeight="1" thickBot="1" x14ac:dyDescent="0.25">
      <c r="A8" s="36" t="s">
        <v>18</v>
      </c>
      <c r="B8" s="235" t="s">
        <v>534</v>
      </c>
      <c r="C8" s="305">
        <f>SUM(C9:C19)</f>
        <v>0</v>
      </c>
    </row>
    <row r="9" spans="1:3" s="97" customFormat="1" ht="12" customHeight="1" x14ac:dyDescent="0.2">
      <c r="A9" s="427" t="s">
        <v>99</v>
      </c>
      <c r="B9" s="10" t="s">
        <v>282</v>
      </c>
      <c r="C9" s="347"/>
    </row>
    <row r="10" spans="1:3" s="97" customFormat="1" ht="12" customHeight="1" x14ac:dyDescent="0.2">
      <c r="A10" s="428" t="s">
        <v>100</v>
      </c>
      <c r="B10" s="8" t="s">
        <v>283</v>
      </c>
      <c r="C10" s="303"/>
    </row>
    <row r="11" spans="1:3" s="97" customFormat="1" ht="12" customHeight="1" x14ac:dyDescent="0.2">
      <c r="A11" s="428" t="s">
        <v>101</v>
      </c>
      <c r="B11" s="8" t="s">
        <v>284</v>
      </c>
      <c r="C11" s="303"/>
    </row>
    <row r="12" spans="1:3" s="97" customFormat="1" ht="12" customHeight="1" x14ac:dyDescent="0.2">
      <c r="A12" s="428" t="s">
        <v>102</v>
      </c>
      <c r="B12" s="8" t="s">
        <v>285</v>
      </c>
      <c r="C12" s="303"/>
    </row>
    <row r="13" spans="1:3" s="97" customFormat="1" ht="12" customHeight="1" x14ac:dyDescent="0.2">
      <c r="A13" s="428" t="s">
        <v>150</v>
      </c>
      <c r="B13" s="8" t="s">
        <v>286</v>
      </c>
      <c r="C13" s="303"/>
    </row>
    <row r="14" spans="1:3" s="97" customFormat="1" ht="12" customHeight="1" x14ac:dyDescent="0.2">
      <c r="A14" s="428" t="s">
        <v>103</v>
      </c>
      <c r="B14" s="8" t="s">
        <v>409</v>
      </c>
      <c r="C14" s="303"/>
    </row>
    <row r="15" spans="1:3" s="97" customFormat="1" ht="12" customHeight="1" x14ac:dyDescent="0.2">
      <c r="A15" s="428" t="s">
        <v>104</v>
      </c>
      <c r="B15" s="7" t="s">
        <v>410</v>
      </c>
      <c r="C15" s="303"/>
    </row>
    <row r="16" spans="1:3" s="97" customFormat="1" ht="12" customHeight="1" x14ac:dyDescent="0.2">
      <c r="A16" s="428" t="s">
        <v>114</v>
      </c>
      <c r="B16" s="8" t="s">
        <v>289</v>
      </c>
      <c r="C16" s="348"/>
    </row>
    <row r="17" spans="1:3" s="98" customFormat="1" ht="12" customHeight="1" x14ac:dyDescent="0.2">
      <c r="A17" s="428" t="s">
        <v>115</v>
      </c>
      <c r="B17" s="8" t="s">
        <v>290</v>
      </c>
      <c r="C17" s="303"/>
    </row>
    <row r="18" spans="1:3" s="98" customFormat="1" ht="12" customHeight="1" x14ac:dyDescent="0.2">
      <c r="A18" s="428" t="s">
        <v>116</v>
      </c>
      <c r="B18" s="8" t="s">
        <v>445</v>
      </c>
      <c r="C18" s="304"/>
    </row>
    <row r="19" spans="1:3" s="98" customFormat="1" ht="12" customHeight="1" thickBot="1" x14ac:dyDescent="0.25">
      <c r="A19" s="428" t="s">
        <v>117</v>
      </c>
      <c r="B19" s="7" t="s">
        <v>291</v>
      </c>
      <c r="C19" s="304"/>
    </row>
    <row r="20" spans="1:3" s="97" customFormat="1" ht="12" customHeight="1" thickBot="1" x14ac:dyDescent="0.25">
      <c r="A20" s="36" t="s">
        <v>19</v>
      </c>
      <c r="B20" s="235" t="s">
        <v>411</v>
      </c>
      <c r="C20" s="305">
        <f>SUM(C21:C23)</f>
        <v>0</v>
      </c>
    </row>
    <row r="21" spans="1:3" s="98" customFormat="1" ht="12" customHeight="1" x14ac:dyDescent="0.2">
      <c r="A21" s="428" t="s">
        <v>105</v>
      </c>
      <c r="B21" s="9" t="s">
        <v>259</v>
      </c>
      <c r="C21" s="303"/>
    </row>
    <row r="22" spans="1:3" s="98" customFormat="1" ht="12" customHeight="1" x14ac:dyDescent="0.2">
      <c r="A22" s="428" t="s">
        <v>106</v>
      </c>
      <c r="B22" s="8" t="s">
        <v>412</v>
      </c>
      <c r="C22" s="303"/>
    </row>
    <row r="23" spans="1:3" s="98" customFormat="1" ht="12" customHeight="1" x14ac:dyDescent="0.2">
      <c r="A23" s="428" t="s">
        <v>107</v>
      </c>
      <c r="B23" s="8" t="s">
        <v>413</v>
      </c>
      <c r="C23" s="303"/>
    </row>
    <row r="24" spans="1:3" s="98" customFormat="1" ht="12" customHeight="1" thickBot="1" x14ac:dyDescent="0.25">
      <c r="A24" s="428" t="s">
        <v>108</v>
      </c>
      <c r="B24" s="8" t="s">
        <v>539</v>
      </c>
      <c r="C24" s="303"/>
    </row>
    <row r="25" spans="1:3" s="98" customFormat="1" ht="12" customHeight="1" thickBot="1" x14ac:dyDescent="0.25">
      <c r="A25" s="37" t="s">
        <v>20</v>
      </c>
      <c r="B25" s="130" t="s">
        <v>176</v>
      </c>
      <c r="C25" s="329"/>
    </row>
    <row r="26" spans="1:3" s="98" customFormat="1" ht="12" customHeight="1" thickBot="1" x14ac:dyDescent="0.25">
      <c r="A26" s="37" t="s">
        <v>21</v>
      </c>
      <c r="B26" s="130" t="s">
        <v>414</v>
      </c>
      <c r="C26" s="305">
        <f>+C27+C28</f>
        <v>0</v>
      </c>
    </row>
    <row r="27" spans="1:3" s="98" customFormat="1" ht="12" customHeight="1" x14ac:dyDescent="0.2">
      <c r="A27" s="429" t="s">
        <v>269</v>
      </c>
      <c r="B27" s="430" t="s">
        <v>412</v>
      </c>
      <c r="C27" s="77"/>
    </row>
    <row r="28" spans="1:3" s="98" customFormat="1" ht="12" customHeight="1" x14ac:dyDescent="0.2">
      <c r="A28" s="429" t="s">
        <v>272</v>
      </c>
      <c r="B28" s="431" t="s">
        <v>415</v>
      </c>
      <c r="C28" s="306"/>
    </row>
    <row r="29" spans="1:3" s="98" customFormat="1" ht="12" customHeight="1" thickBot="1" x14ac:dyDescent="0.25">
      <c r="A29" s="428" t="s">
        <v>273</v>
      </c>
      <c r="B29" s="144" t="s">
        <v>540</v>
      </c>
      <c r="C29" s="84"/>
    </row>
    <row r="30" spans="1:3" s="98" customFormat="1" ht="12" customHeight="1" thickBot="1" x14ac:dyDescent="0.25">
      <c r="A30" s="37" t="s">
        <v>22</v>
      </c>
      <c r="B30" s="130" t="s">
        <v>416</v>
      </c>
      <c r="C30" s="305">
        <f>+C31+C32+C33</f>
        <v>0</v>
      </c>
    </row>
    <row r="31" spans="1:3" s="98" customFormat="1" ht="12" customHeight="1" x14ac:dyDescent="0.2">
      <c r="A31" s="429" t="s">
        <v>92</v>
      </c>
      <c r="B31" s="430" t="s">
        <v>296</v>
      </c>
      <c r="C31" s="77"/>
    </row>
    <row r="32" spans="1:3" s="98" customFormat="1" ht="12" customHeight="1" x14ac:dyDescent="0.2">
      <c r="A32" s="429" t="s">
        <v>93</v>
      </c>
      <c r="B32" s="431" t="s">
        <v>297</v>
      </c>
      <c r="C32" s="306"/>
    </row>
    <row r="33" spans="1:3" s="98" customFormat="1" ht="12" customHeight="1" thickBot="1" x14ac:dyDescent="0.25">
      <c r="A33" s="428" t="s">
        <v>94</v>
      </c>
      <c r="B33" s="144" t="s">
        <v>298</v>
      </c>
      <c r="C33" s="84"/>
    </row>
    <row r="34" spans="1:3" s="97" customFormat="1" ht="12" customHeight="1" thickBot="1" x14ac:dyDescent="0.25">
      <c r="A34" s="37" t="s">
        <v>23</v>
      </c>
      <c r="B34" s="130" t="s">
        <v>384</v>
      </c>
      <c r="C34" s="329"/>
    </row>
    <row r="35" spans="1:3" s="97" customFormat="1" ht="12" customHeight="1" thickBot="1" x14ac:dyDescent="0.25">
      <c r="A35" s="37" t="s">
        <v>24</v>
      </c>
      <c r="B35" s="130" t="s">
        <v>417</v>
      </c>
      <c r="C35" s="349"/>
    </row>
    <row r="36" spans="1:3" s="97" customFormat="1" ht="12" customHeight="1" thickBot="1" x14ac:dyDescent="0.25">
      <c r="A36" s="36" t="s">
        <v>25</v>
      </c>
      <c r="B36" s="130" t="s">
        <v>541</v>
      </c>
      <c r="C36" s="350">
        <f>+C8+C20+C25+C26+C30+C34+C35</f>
        <v>0</v>
      </c>
    </row>
    <row r="37" spans="1:3" s="97" customFormat="1" ht="12" customHeight="1" thickBot="1" x14ac:dyDescent="0.25">
      <c r="A37" s="236" t="s">
        <v>26</v>
      </c>
      <c r="B37" s="130" t="s">
        <v>419</v>
      </c>
      <c r="C37" s="350">
        <f>+C38+C39+C40</f>
        <v>0</v>
      </c>
    </row>
    <row r="38" spans="1:3" s="97" customFormat="1" ht="12" customHeight="1" x14ac:dyDescent="0.2">
      <c r="A38" s="429" t="s">
        <v>420</v>
      </c>
      <c r="B38" s="430" t="s">
        <v>237</v>
      </c>
      <c r="C38" s="77"/>
    </row>
    <row r="39" spans="1:3" s="97" customFormat="1" ht="12" customHeight="1" x14ac:dyDescent="0.2">
      <c r="A39" s="429" t="s">
        <v>421</v>
      </c>
      <c r="B39" s="431" t="s">
        <v>2</v>
      </c>
      <c r="C39" s="306"/>
    </row>
    <row r="40" spans="1:3" s="98" customFormat="1" ht="12" customHeight="1" thickBot="1" x14ac:dyDescent="0.25">
      <c r="A40" s="428" t="s">
        <v>422</v>
      </c>
      <c r="B40" s="144" t="s">
        <v>423</v>
      </c>
      <c r="C40" s="84"/>
    </row>
    <row r="41" spans="1:3" s="98" customFormat="1" ht="15" customHeight="1" thickBot="1" x14ac:dyDescent="0.25">
      <c r="A41" s="236" t="s">
        <v>27</v>
      </c>
      <c r="B41" s="237" t="s">
        <v>424</v>
      </c>
      <c r="C41" s="353">
        <f>+C36+C37</f>
        <v>0</v>
      </c>
    </row>
    <row r="42" spans="1:3" s="98" customFormat="1" ht="15" customHeight="1" x14ac:dyDescent="0.2">
      <c r="A42" s="238"/>
      <c r="B42" s="239"/>
      <c r="C42" s="351"/>
    </row>
    <row r="43" spans="1:3" ht="13.5" thickBot="1" x14ac:dyDescent="0.25">
      <c r="A43" s="240"/>
      <c r="B43" s="241"/>
      <c r="C43" s="352"/>
    </row>
    <row r="44" spans="1:3" s="65" customFormat="1" ht="16.5" customHeight="1" thickBot="1" x14ac:dyDescent="0.25">
      <c r="A44" s="242"/>
      <c r="B44" s="243" t="s">
        <v>58</v>
      </c>
      <c r="C44" s="353"/>
    </row>
    <row r="45" spans="1:3" s="99" customFormat="1" ht="12" customHeight="1" thickBot="1" x14ac:dyDescent="0.25">
      <c r="A45" s="37" t="s">
        <v>18</v>
      </c>
      <c r="B45" s="130" t="s">
        <v>425</v>
      </c>
      <c r="C45" s="305">
        <f>SUM(C46:C50)</f>
        <v>0</v>
      </c>
    </row>
    <row r="46" spans="1:3" ht="12" customHeight="1" x14ac:dyDescent="0.2">
      <c r="A46" s="428" t="s">
        <v>99</v>
      </c>
      <c r="B46" s="9" t="s">
        <v>49</v>
      </c>
      <c r="C46" s="77"/>
    </row>
    <row r="47" spans="1:3" ht="12" customHeight="1" x14ac:dyDescent="0.2">
      <c r="A47" s="428" t="s">
        <v>100</v>
      </c>
      <c r="B47" s="8" t="s">
        <v>185</v>
      </c>
      <c r="C47" s="80"/>
    </row>
    <row r="48" spans="1:3" ht="12" customHeight="1" x14ac:dyDescent="0.2">
      <c r="A48" s="428" t="s">
        <v>101</v>
      </c>
      <c r="B48" s="8" t="s">
        <v>141</v>
      </c>
      <c r="C48" s="80"/>
    </row>
    <row r="49" spans="1:3" ht="12" customHeight="1" x14ac:dyDescent="0.2">
      <c r="A49" s="428" t="s">
        <v>102</v>
      </c>
      <c r="B49" s="8" t="s">
        <v>186</v>
      </c>
      <c r="C49" s="80"/>
    </row>
    <row r="50" spans="1:3" ht="12" customHeight="1" thickBot="1" x14ac:dyDescent="0.25">
      <c r="A50" s="428" t="s">
        <v>150</v>
      </c>
      <c r="B50" s="8" t="s">
        <v>187</v>
      </c>
      <c r="C50" s="80"/>
    </row>
    <row r="51" spans="1:3" ht="12" customHeight="1" thickBot="1" x14ac:dyDescent="0.25">
      <c r="A51" s="37" t="s">
        <v>19</v>
      </c>
      <c r="B51" s="130" t="s">
        <v>426</v>
      </c>
      <c r="C51" s="305">
        <f>SUM(C52:C54)</f>
        <v>0</v>
      </c>
    </row>
    <row r="52" spans="1:3" s="99" customFormat="1" ht="12" customHeight="1" x14ac:dyDescent="0.2">
      <c r="A52" s="428" t="s">
        <v>105</v>
      </c>
      <c r="B52" s="9" t="s">
        <v>227</v>
      </c>
      <c r="C52" s="77"/>
    </row>
    <row r="53" spans="1:3" ht="12" customHeight="1" x14ac:dyDescent="0.2">
      <c r="A53" s="428" t="s">
        <v>106</v>
      </c>
      <c r="B53" s="8" t="s">
        <v>189</v>
      </c>
      <c r="C53" s="80"/>
    </row>
    <row r="54" spans="1:3" ht="12" customHeight="1" x14ac:dyDescent="0.2">
      <c r="A54" s="428" t="s">
        <v>107</v>
      </c>
      <c r="B54" s="8" t="s">
        <v>59</v>
      </c>
      <c r="C54" s="80"/>
    </row>
    <row r="55" spans="1:3" ht="12" customHeight="1" thickBot="1" x14ac:dyDescent="0.25">
      <c r="A55" s="428" t="s">
        <v>108</v>
      </c>
      <c r="B55" s="8" t="s">
        <v>538</v>
      </c>
      <c r="C55" s="80"/>
    </row>
    <row r="56" spans="1:3" ht="15" customHeight="1" thickBot="1" x14ac:dyDescent="0.25">
      <c r="A56" s="37" t="s">
        <v>20</v>
      </c>
      <c r="B56" s="130" t="s">
        <v>13</v>
      </c>
      <c r="C56" s="329"/>
    </row>
    <row r="57" spans="1:3" ht="13.5" thickBot="1" x14ac:dyDescent="0.25">
      <c r="A57" s="37" t="s">
        <v>21</v>
      </c>
      <c r="B57" s="244" t="s">
        <v>543</v>
      </c>
      <c r="C57" s="354">
        <f>+C45+C51+C56</f>
        <v>0</v>
      </c>
    </row>
    <row r="58" spans="1:3" ht="15" customHeight="1" thickBot="1" x14ac:dyDescent="0.25">
      <c r="C58" s="355"/>
    </row>
    <row r="59" spans="1:3" ht="14.25" customHeight="1" thickBot="1" x14ac:dyDescent="0.25">
      <c r="A59" s="246" t="s">
        <v>533</v>
      </c>
      <c r="B59" s="247"/>
      <c r="C59" s="127"/>
    </row>
    <row r="60" spans="1:3" ht="13.5" thickBot="1" x14ac:dyDescent="0.25">
      <c r="A60" s="246" t="s">
        <v>208</v>
      </c>
      <c r="B60" s="247"/>
      <c r="C60" s="127"/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29"/>
  <sheetViews>
    <sheetView zoomScaleNormal="100" workbookViewId="0">
      <selection activeCell="A8" sqref="A8"/>
    </sheetView>
  </sheetViews>
  <sheetFormatPr defaultRowHeight="12.75" x14ac:dyDescent="0.2"/>
  <cols>
    <col min="1" max="1" width="5.5" customWidth="1"/>
    <col min="2" max="2" width="33.1640625" customWidth="1"/>
    <col min="3" max="3" width="12.33203125" customWidth="1"/>
    <col min="4" max="4" width="11.5" customWidth="1"/>
    <col min="5" max="5" width="11.33203125" customWidth="1"/>
    <col min="6" max="6" width="11" customWidth="1"/>
    <col min="7" max="7" width="14.33203125" customWidth="1"/>
  </cols>
  <sheetData>
    <row r="1" spans="1:7" ht="43.5" customHeight="1" x14ac:dyDescent="0.25">
      <c r="A1" s="825" t="s">
        <v>3</v>
      </c>
      <c r="B1" s="825"/>
      <c r="C1" s="825"/>
      <c r="D1" s="825"/>
      <c r="E1" s="825"/>
      <c r="F1" s="825"/>
      <c r="G1" s="825"/>
    </row>
    <row r="3" spans="1:7" s="167" customFormat="1" ht="27" customHeight="1" x14ac:dyDescent="0.25">
      <c r="A3" s="165" t="s">
        <v>636</v>
      </c>
      <c r="B3" s="166"/>
    </row>
    <row r="4" spans="1:7" s="167" customFormat="1" ht="11.25" customHeight="1" x14ac:dyDescent="0.25">
      <c r="A4" s="166"/>
      <c r="B4" s="166"/>
      <c r="C4" s="166"/>
      <c r="D4" s="166"/>
      <c r="E4" s="166"/>
      <c r="F4" s="166"/>
      <c r="G4" s="166"/>
    </row>
    <row r="5" spans="1:7" s="167" customFormat="1" ht="20.25" customHeight="1" x14ac:dyDescent="0.25">
      <c r="A5" s="165" t="s">
        <v>637</v>
      </c>
      <c r="B5" s="166"/>
      <c r="G5" s="166"/>
    </row>
    <row r="6" spans="1:7" s="168" customFormat="1" x14ac:dyDescent="0.2">
      <c r="A6"/>
      <c r="B6"/>
      <c r="C6"/>
      <c r="D6"/>
      <c r="E6"/>
      <c r="F6"/>
      <c r="G6"/>
    </row>
    <row r="7" spans="1:7" s="169" customFormat="1" ht="19.5" customHeight="1" x14ac:dyDescent="0.25">
      <c r="A7" s="263" t="s">
        <v>663</v>
      </c>
      <c r="B7" s="262"/>
      <c r="C7" s="262"/>
    </row>
    <row r="8" spans="1:7" s="169" customFormat="1" ht="15" customHeight="1" x14ac:dyDescent="0.25">
      <c r="A8" s="263" t="s">
        <v>648</v>
      </c>
      <c r="B8" s="262"/>
      <c r="C8" s="262"/>
    </row>
    <row r="9" spans="1:7" s="169" customFormat="1" ht="15" customHeight="1" x14ac:dyDescent="0.25">
      <c r="A9" s="263" t="s">
        <v>620</v>
      </c>
    </row>
    <row r="10" spans="1:7" s="169" customFormat="1" ht="15" customHeight="1" x14ac:dyDescent="0.25">
      <c r="A10" s="263"/>
    </row>
    <row r="11" spans="1:7" s="169" customFormat="1" ht="15" customHeight="1" thickBot="1" x14ac:dyDescent="0.3">
      <c r="A11" s="263"/>
    </row>
    <row r="12" spans="1:7" s="76" customFormat="1" ht="42" customHeight="1" thickBot="1" x14ac:dyDescent="0.25">
      <c r="A12" s="75" t="s">
        <v>16</v>
      </c>
      <c r="B12" s="200" t="s">
        <v>213</v>
      </c>
      <c r="C12" s="200" t="s">
        <v>214</v>
      </c>
      <c r="D12" s="200" t="s">
        <v>215</v>
      </c>
      <c r="E12" s="200" t="s">
        <v>216</v>
      </c>
      <c r="F12" s="200" t="s">
        <v>217</v>
      </c>
      <c r="G12" s="201" t="s">
        <v>52</v>
      </c>
    </row>
    <row r="13" spans="1:7" ht="24" customHeight="1" x14ac:dyDescent="0.2">
      <c r="A13" s="250" t="s">
        <v>18</v>
      </c>
      <c r="B13" s="678" t="s">
        <v>218</v>
      </c>
      <c r="C13" s="170"/>
      <c r="D13" s="170"/>
      <c r="E13" s="170"/>
      <c r="F13" s="170"/>
      <c r="G13" s="251">
        <f>SUM(C13:F13)</f>
        <v>0</v>
      </c>
    </row>
    <row r="14" spans="1:7" ht="24" customHeight="1" x14ac:dyDescent="0.2">
      <c r="A14" s="252" t="s">
        <v>19</v>
      </c>
      <c r="B14" s="679" t="s">
        <v>219</v>
      </c>
      <c r="C14" s="171"/>
      <c r="D14" s="171"/>
      <c r="E14" s="171"/>
      <c r="F14" s="171"/>
      <c r="G14" s="253">
        <f t="shared" ref="G14:G19" si="0">SUM(C14:F14)</f>
        <v>0</v>
      </c>
    </row>
    <row r="15" spans="1:7" ht="24" customHeight="1" x14ac:dyDescent="0.2">
      <c r="A15" s="252" t="s">
        <v>20</v>
      </c>
      <c r="B15" s="679" t="s">
        <v>220</v>
      </c>
      <c r="C15" s="171"/>
      <c r="D15" s="171"/>
      <c r="E15" s="171"/>
      <c r="F15" s="171"/>
      <c r="G15" s="253">
        <f t="shared" si="0"/>
        <v>0</v>
      </c>
    </row>
    <row r="16" spans="1:7" ht="24" customHeight="1" x14ac:dyDescent="0.2">
      <c r="A16" s="252" t="s">
        <v>21</v>
      </c>
      <c r="B16" s="679" t="s">
        <v>221</v>
      </c>
      <c r="C16" s="171"/>
      <c r="D16" s="171"/>
      <c r="E16" s="171"/>
      <c r="F16" s="171"/>
      <c r="G16" s="253">
        <f t="shared" si="0"/>
        <v>0</v>
      </c>
    </row>
    <row r="17" spans="1:7" ht="24" customHeight="1" x14ac:dyDescent="0.2">
      <c r="A17" s="252" t="s">
        <v>22</v>
      </c>
      <c r="B17" s="679" t="s">
        <v>601</v>
      </c>
      <c r="C17" s="171"/>
      <c r="D17" s="171"/>
      <c r="E17" s="171"/>
      <c r="F17" s="171"/>
      <c r="G17" s="253">
        <f t="shared" si="0"/>
        <v>0</v>
      </c>
    </row>
    <row r="18" spans="1:7" ht="24" customHeight="1" thickBot="1" x14ac:dyDescent="0.25">
      <c r="A18" s="254" t="s">
        <v>23</v>
      </c>
      <c r="B18" s="680" t="s">
        <v>222</v>
      </c>
      <c r="C18" s="172"/>
      <c r="D18" s="172"/>
      <c r="E18" s="172"/>
      <c r="F18" s="172"/>
      <c r="G18" s="255">
        <f t="shared" si="0"/>
        <v>0</v>
      </c>
    </row>
    <row r="19" spans="1:7" s="173" customFormat="1" ht="24" customHeight="1" thickBot="1" x14ac:dyDescent="0.25">
      <c r="A19" s="256" t="s">
        <v>24</v>
      </c>
      <c r="B19" s="257" t="s">
        <v>52</v>
      </c>
      <c r="C19" s="258">
        <f>SUM(C13:C18)</f>
        <v>0</v>
      </c>
      <c r="D19" s="258">
        <f>SUM(D13:D18)</f>
        <v>0</v>
      </c>
      <c r="E19" s="258">
        <f>SUM(E13:E18)</f>
        <v>0</v>
      </c>
      <c r="F19" s="258">
        <f>SUM(F13:F18)</f>
        <v>0</v>
      </c>
      <c r="G19" s="259">
        <f t="shared" si="0"/>
        <v>0</v>
      </c>
    </row>
    <row r="20" spans="1:7" s="168" customFormat="1" x14ac:dyDescent="0.2">
      <c r="A20"/>
      <c r="B20"/>
      <c r="C20"/>
      <c r="D20"/>
      <c r="E20"/>
      <c r="F20"/>
      <c r="G20"/>
    </row>
    <row r="21" spans="1:7" s="168" customFormat="1" x14ac:dyDescent="0.2">
      <c r="A21"/>
      <c r="B21"/>
      <c r="C21"/>
      <c r="D21"/>
      <c r="E21"/>
      <c r="F21"/>
      <c r="G21"/>
    </row>
    <row r="22" spans="1:7" s="168" customFormat="1" x14ac:dyDescent="0.2">
      <c r="A22"/>
      <c r="B22"/>
      <c r="C22"/>
      <c r="D22"/>
      <c r="E22"/>
      <c r="F22"/>
      <c r="G22"/>
    </row>
    <row r="23" spans="1:7" s="168" customFormat="1" ht="15.75" x14ac:dyDescent="0.25">
      <c r="A23" s="167" t="str">
        <f>+CONCATENATE("Hencida, ",LEFT(ÖSSZEFÜGGÉSEK!A5,4),". ………………………….... nap")</f>
        <v>Hencida, 2021. ………………………….... nap</v>
      </c>
      <c r="B23"/>
      <c r="C23"/>
      <c r="D23"/>
      <c r="E23"/>
      <c r="F23"/>
      <c r="G23"/>
    </row>
    <row r="24" spans="1:7" s="168" customFormat="1" x14ac:dyDescent="0.2">
      <c r="A24"/>
      <c r="B24"/>
      <c r="C24"/>
      <c r="D24"/>
      <c r="E24"/>
      <c r="F24"/>
      <c r="G24"/>
    </row>
    <row r="26" spans="1:7" x14ac:dyDescent="0.2">
      <c r="C26" s="168"/>
      <c r="D26" s="168"/>
      <c r="E26" s="168"/>
      <c r="F26" s="168"/>
    </row>
    <row r="27" spans="1:7" ht="13.5" x14ac:dyDescent="0.25">
      <c r="C27" s="260"/>
      <c r="D27" s="261" t="s">
        <v>600</v>
      </c>
      <c r="E27" s="261"/>
      <c r="F27" s="260"/>
    </row>
    <row r="28" spans="1:7" ht="13.5" x14ac:dyDescent="0.25">
      <c r="D28" s="174"/>
      <c r="E28" s="174"/>
    </row>
    <row r="29" spans="1:7" ht="13.5" x14ac:dyDescent="0.25">
      <c r="D29" s="174"/>
      <c r="E29" s="174"/>
    </row>
  </sheetData>
  <mergeCells count="1">
    <mergeCell ref="A1:G1"/>
  </mergeCells>
  <phoneticPr fontId="30" type="noConversion"/>
  <printOptions horizontalCentered="1"/>
  <pageMargins left="0.78740157480314965" right="0.78740157480314965" top="1.1417322834645669" bottom="0.98425196850393704" header="0.78740157480314965" footer="0.78740157480314965"/>
  <pageSetup paperSize="9" scale="95" orientation="portrait" horizontalDpi="300" verticalDpi="300" r:id="rId1"/>
  <headerFooter alignWithMargins="0">
    <oddHeader>&amp;C&amp;"Times New Roman CE,Félkövér"&amp;12
&amp;R&amp;"Times New Roman CE,Félkövér dőlt"&amp;11 10. melléklet a ../..... (..........) önkormányzati rendelethez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143"/>
  <sheetViews>
    <sheetView topLeftCell="A79" zoomScale="120" zoomScaleNormal="120" zoomScaleSheetLayoutView="100" workbookViewId="0">
      <selection activeCell="C101" sqref="C101"/>
    </sheetView>
  </sheetViews>
  <sheetFormatPr defaultRowHeight="15.75" x14ac:dyDescent="0.25"/>
  <cols>
    <col min="1" max="1" width="6.83203125" style="39" customWidth="1"/>
    <col min="2" max="2" width="67" style="39" customWidth="1"/>
    <col min="3" max="3" width="15.5" style="39" customWidth="1"/>
    <col min="4" max="4" width="9" style="39" customWidth="1"/>
    <col min="5" max="5" width="11" style="39" bestFit="1" customWidth="1"/>
    <col min="6" max="16384" width="9.33203125" style="39"/>
  </cols>
  <sheetData>
    <row r="1" spans="1:3" ht="15.95" customHeight="1" x14ac:dyDescent="0.25">
      <c r="A1" s="779" t="s">
        <v>15</v>
      </c>
      <c r="B1" s="779"/>
      <c r="C1" s="779"/>
    </row>
    <row r="2" spans="1:3" ht="15.95" customHeight="1" thickBot="1" x14ac:dyDescent="0.3">
      <c r="A2" s="775" t="s">
        <v>154</v>
      </c>
      <c r="B2" s="775"/>
      <c r="C2" s="298" t="s">
        <v>638</v>
      </c>
    </row>
    <row r="3" spans="1:3" ht="38.1" customHeight="1" thickBot="1" x14ac:dyDescent="0.3">
      <c r="A3" s="23" t="s">
        <v>70</v>
      </c>
      <c r="B3" s="24" t="s">
        <v>17</v>
      </c>
      <c r="C3" s="164" t="str">
        <f>+'1.1.sz.mell.'!C3</f>
        <v>2021. évi eredeti előirányzat</v>
      </c>
    </row>
    <row r="4" spans="1:3" s="1" customFormat="1" ht="15" customHeight="1" thickBot="1" x14ac:dyDescent="0.25">
      <c r="A4" s="506" t="s">
        <v>505</v>
      </c>
      <c r="B4" s="503" t="s">
        <v>506</v>
      </c>
      <c r="C4" s="627" t="s">
        <v>508</v>
      </c>
    </row>
    <row r="5" spans="1:3" s="1" customFormat="1" ht="15" customHeight="1" thickBot="1" x14ac:dyDescent="0.25">
      <c r="A5" s="512" t="s">
        <v>18</v>
      </c>
      <c r="B5" s="513" t="s">
        <v>253</v>
      </c>
      <c r="C5" s="514">
        <f>+C6+C7+C8+C9+C10+C11</f>
        <v>174040585</v>
      </c>
    </row>
    <row r="6" spans="1:3" s="1" customFormat="1" ht="15" customHeight="1" x14ac:dyDescent="0.2">
      <c r="A6" s="515" t="s">
        <v>99</v>
      </c>
      <c r="B6" s="516" t="s">
        <v>254</v>
      </c>
      <c r="C6" s="517">
        <f>'1.1.sz.mell.'!C6</f>
        <v>71105274</v>
      </c>
    </row>
    <row r="7" spans="1:3" s="1" customFormat="1" ht="15" customHeight="1" x14ac:dyDescent="0.2">
      <c r="A7" s="518" t="s">
        <v>100</v>
      </c>
      <c r="B7" s="519" t="s">
        <v>255</v>
      </c>
      <c r="C7" s="520">
        <f>'1.1.sz.mell.'!C7</f>
        <v>54780801</v>
      </c>
    </row>
    <row r="8" spans="1:3" s="1" customFormat="1" ht="15" customHeight="1" x14ac:dyDescent="0.2">
      <c r="A8" s="518" t="s">
        <v>101</v>
      </c>
      <c r="B8" s="519" t="s">
        <v>256</v>
      </c>
      <c r="C8" s="520">
        <f>'1.1.sz.mell.'!C8</f>
        <v>45544000</v>
      </c>
    </row>
    <row r="9" spans="1:3" s="1" customFormat="1" ht="15" customHeight="1" x14ac:dyDescent="0.2">
      <c r="A9" s="518" t="s">
        <v>102</v>
      </c>
      <c r="B9" s="519" t="s">
        <v>257</v>
      </c>
      <c r="C9" s="520">
        <f>'1.1.sz.mell.'!C9</f>
        <v>2610510</v>
      </c>
    </row>
    <row r="10" spans="1:3" s="1" customFormat="1" ht="15" customHeight="1" x14ac:dyDescent="0.2">
      <c r="A10" s="518" t="s">
        <v>150</v>
      </c>
      <c r="B10" s="521" t="s">
        <v>441</v>
      </c>
      <c r="C10" s="520">
        <f>'1.1.sz.mell.'!C10</f>
        <v>0</v>
      </c>
    </row>
    <row r="11" spans="1:3" s="1" customFormat="1" ht="15" customHeight="1" thickBot="1" x14ac:dyDescent="0.25">
      <c r="A11" s="522" t="s">
        <v>103</v>
      </c>
      <c r="B11" s="523" t="s">
        <v>442</v>
      </c>
      <c r="C11" s="520">
        <f>'1.1.sz.mell.'!C11</f>
        <v>0</v>
      </c>
    </row>
    <row r="12" spans="1:3" s="1" customFormat="1" ht="15" customHeight="1" thickBot="1" x14ac:dyDescent="0.25">
      <c r="A12" s="512" t="s">
        <v>19</v>
      </c>
      <c r="B12" s="524" t="s">
        <v>258</v>
      </c>
      <c r="C12" s="514">
        <f>+C13+C14+C15+C16+C17</f>
        <v>0</v>
      </c>
    </row>
    <row r="13" spans="1:3" s="1" customFormat="1" ht="15" customHeight="1" x14ac:dyDescent="0.2">
      <c r="A13" s="515" t="s">
        <v>105</v>
      </c>
      <c r="B13" s="516" t="s">
        <v>259</v>
      </c>
      <c r="C13" s="517"/>
    </row>
    <row r="14" spans="1:3" s="1" customFormat="1" ht="15" customHeight="1" x14ac:dyDescent="0.2">
      <c r="A14" s="518" t="s">
        <v>106</v>
      </c>
      <c r="B14" s="519" t="s">
        <v>260</v>
      </c>
      <c r="C14" s="520"/>
    </row>
    <row r="15" spans="1:3" s="1" customFormat="1" ht="15" customHeight="1" x14ac:dyDescent="0.2">
      <c r="A15" s="518" t="s">
        <v>107</v>
      </c>
      <c r="B15" s="519" t="s">
        <v>432</v>
      </c>
      <c r="C15" s="520"/>
    </row>
    <row r="16" spans="1:3" s="1" customFormat="1" ht="15" customHeight="1" x14ac:dyDescent="0.2">
      <c r="A16" s="518" t="s">
        <v>108</v>
      </c>
      <c r="B16" s="519" t="s">
        <v>433</v>
      </c>
      <c r="C16" s="520"/>
    </row>
    <row r="17" spans="1:3" s="1" customFormat="1" ht="15" customHeight="1" x14ac:dyDescent="0.2">
      <c r="A17" s="518" t="s">
        <v>109</v>
      </c>
      <c r="B17" s="519" t="s">
        <v>261</v>
      </c>
      <c r="C17" s="520">
        <f>'1.1.sz.mell.'!C17</f>
        <v>0</v>
      </c>
    </row>
    <row r="18" spans="1:3" s="1" customFormat="1" ht="15" customHeight="1" thickBot="1" x14ac:dyDescent="0.25">
      <c r="A18" s="522" t="s">
        <v>118</v>
      </c>
      <c r="B18" s="523" t="s">
        <v>262</v>
      </c>
      <c r="C18" s="525"/>
    </row>
    <row r="19" spans="1:3" s="1" customFormat="1" ht="15" customHeight="1" thickBot="1" x14ac:dyDescent="0.25">
      <c r="A19" s="512" t="s">
        <v>20</v>
      </c>
      <c r="B19" s="681" t="s">
        <v>263</v>
      </c>
      <c r="C19" s="628">
        <f>+C20+C21+C22+C23+C24</f>
        <v>0</v>
      </c>
    </row>
    <row r="20" spans="1:3" s="1" customFormat="1" ht="15" customHeight="1" x14ac:dyDescent="0.2">
      <c r="A20" s="515" t="s">
        <v>88</v>
      </c>
      <c r="B20" s="516" t="s">
        <v>264</v>
      </c>
      <c r="C20" s="517"/>
    </row>
    <row r="21" spans="1:3" s="1" customFormat="1" ht="15" customHeight="1" x14ac:dyDescent="0.2">
      <c r="A21" s="518" t="s">
        <v>89</v>
      </c>
      <c r="B21" s="519" t="s">
        <v>265</v>
      </c>
      <c r="C21" s="520"/>
    </row>
    <row r="22" spans="1:3" s="1" customFormat="1" ht="15" customHeight="1" x14ac:dyDescent="0.2">
      <c r="A22" s="518" t="s">
        <v>90</v>
      </c>
      <c r="B22" s="519" t="s">
        <v>434</v>
      </c>
      <c r="C22" s="520"/>
    </row>
    <row r="23" spans="1:3" s="1" customFormat="1" ht="15" customHeight="1" x14ac:dyDescent="0.2">
      <c r="A23" s="518" t="s">
        <v>91</v>
      </c>
      <c r="B23" s="519" t="s">
        <v>435</v>
      </c>
      <c r="C23" s="520"/>
    </row>
    <row r="24" spans="1:3" s="1" customFormat="1" ht="15" customHeight="1" x14ac:dyDescent="0.2">
      <c r="A24" s="518" t="s">
        <v>173</v>
      </c>
      <c r="B24" s="519" t="s">
        <v>266</v>
      </c>
      <c r="C24" s="520"/>
    </row>
    <row r="25" spans="1:3" s="1" customFormat="1" ht="15" customHeight="1" thickBot="1" x14ac:dyDescent="0.25">
      <c r="A25" s="522" t="s">
        <v>174</v>
      </c>
      <c r="B25" s="526" t="s">
        <v>267</v>
      </c>
      <c r="C25" s="525"/>
    </row>
    <row r="26" spans="1:3" s="1" customFormat="1" ht="15" customHeight="1" thickBot="1" x14ac:dyDescent="0.25">
      <c r="A26" s="512" t="s">
        <v>175</v>
      </c>
      <c r="B26" s="513" t="s">
        <v>268</v>
      </c>
      <c r="C26" s="527">
        <f>+C27+C31+C32+C33</f>
        <v>10414500</v>
      </c>
    </row>
    <row r="27" spans="1:3" s="1" customFormat="1" ht="15" customHeight="1" x14ac:dyDescent="0.2">
      <c r="A27" s="515" t="s">
        <v>269</v>
      </c>
      <c r="B27" s="516" t="s">
        <v>448</v>
      </c>
      <c r="C27" s="528">
        <f>C30</f>
        <v>10414500</v>
      </c>
    </row>
    <row r="28" spans="1:3" s="1" customFormat="1" ht="15" customHeight="1" x14ac:dyDescent="0.2">
      <c r="A28" s="518" t="s">
        <v>270</v>
      </c>
      <c r="B28" s="519" t="s">
        <v>275</v>
      </c>
      <c r="C28" s="520"/>
    </row>
    <row r="29" spans="1:3" s="1" customFormat="1" ht="15" customHeight="1" x14ac:dyDescent="0.2">
      <c r="A29" s="518" t="s">
        <v>271</v>
      </c>
      <c r="B29" s="519" t="s">
        <v>276</v>
      </c>
      <c r="C29" s="520"/>
    </row>
    <row r="30" spans="1:3" s="1" customFormat="1" ht="15" customHeight="1" x14ac:dyDescent="0.2">
      <c r="A30" s="518" t="s">
        <v>446</v>
      </c>
      <c r="B30" s="529" t="s">
        <v>447</v>
      </c>
      <c r="C30" s="520">
        <f>'1.1.sz.mell.'!C30</f>
        <v>10414500</v>
      </c>
    </row>
    <row r="31" spans="1:3" s="1" customFormat="1" ht="15" customHeight="1" x14ac:dyDescent="0.2">
      <c r="A31" s="518" t="s">
        <v>272</v>
      </c>
      <c r="B31" s="519" t="s">
        <v>277</v>
      </c>
      <c r="C31" s="520">
        <f>'1.1.sz.mell.'!C31</f>
        <v>0</v>
      </c>
    </row>
    <row r="32" spans="1:3" s="1" customFormat="1" ht="15" customHeight="1" x14ac:dyDescent="0.2">
      <c r="A32" s="518" t="s">
        <v>273</v>
      </c>
      <c r="B32" s="519" t="s">
        <v>278</v>
      </c>
      <c r="C32" s="520"/>
    </row>
    <row r="33" spans="1:3" s="1" customFormat="1" ht="15" customHeight="1" thickBot="1" x14ac:dyDescent="0.25">
      <c r="A33" s="522" t="s">
        <v>274</v>
      </c>
      <c r="B33" s="526" t="s">
        <v>279</v>
      </c>
      <c r="C33" s="525"/>
    </row>
    <row r="34" spans="1:3" s="1" customFormat="1" ht="15" customHeight="1" thickBot="1" x14ac:dyDescent="0.25">
      <c r="A34" s="512" t="s">
        <v>22</v>
      </c>
      <c r="B34" s="513" t="s">
        <v>443</v>
      </c>
      <c r="C34" s="514">
        <f>SUM(C35:C45)</f>
        <v>24639817</v>
      </c>
    </row>
    <row r="35" spans="1:3" s="1" customFormat="1" ht="15" customHeight="1" x14ac:dyDescent="0.2">
      <c r="A35" s="515" t="s">
        <v>92</v>
      </c>
      <c r="B35" s="516" t="s">
        <v>282</v>
      </c>
      <c r="C35" s="517"/>
    </row>
    <row r="36" spans="1:3" s="1" customFormat="1" ht="15" customHeight="1" x14ac:dyDescent="0.2">
      <c r="A36" s="518" t="s">
        <v>93</v>
      </c>
      <c r="B36" s="519" t="s">
        <v>283</v>
      </c>
      <c r="C36" s="520">
        <f>'1.1.sz.mell.'!C36</f>
        <v>7980000</v>
      </c>
    </row>
    <row r="37" spans="1:3" s="1" customFormat="1" ht="15" customHeight="1" x14ac:dyDescent="0.2">
      <c r="A37" s="518" t="s">
        <v>94</v>
      </c>
      <c r="B37" s="519" t="s">
        <v>284</v>
      </c>
      <c r="C37" s="520"/>
    </row>
    <row r="38" spans="1:3" s="1" customFormat="1" ht="15" customHeight="1" x14ac:dyDescent="0.2">
      <c r="A38" s="518" t="s">
        <v>177</v>
      </c>
      <c r="B38" s="519" t="s">
        <v>285</v>
      </c>
      <c r="C38" s="520">
        <f>'1.1.sz.mell.'!C38</f>
        <v>1753990</v>
      </c>
    </row>
    <row r="39" spans="1:3" s="1" customFormat="1" ht="15" customHeight="1" x14ac:dyDescent="0.2">
      <c r="A39" s="518" t="s">
        <v>178</v>
      </c>
      <c r="B39" s="519" t="s">
        <v>286</v>
      </c>
      <c r="C39" s="520">
        <f>'1.1.sz.mell.'!C39</f>
        <v>14428250</v>
      </c>
    </row>
    <row r="40" spans="1:3" s="1" customFormat="1" ht="15" customHeight="1" x14ac:dyDescent="0.2">
      <c r="A40" s="518" t="s">
        <v>179</v>
      </c>
      <c r="B40" s="519" t="s">
        <v>287</v>
      </c>
      <c r="C40" s="520">
        <f>'1.1.sz.mell.'!C40</f>
        <v>473577</v>
      </c>
    </row>
    <row r="41" spans="1:3" s="1" customFormat="1" ht="15" customHeight="1" x14ac:dyDescent="0.2">
      <c r="A41" s="518" t="s">
        <v>180</v>
      </c>
      <c r="B41" s="519" t="s">
        <v>288</v>
      </c>
      <c r="C41" s="520"/>
    </row>
    <row r="42" spans="1:3" s="1" customFormat="1" ht="15" customHeight="1" x14ac:dyDescent="0.2">
      <c r="A42" s="518" t="s">
        <v>181</v>
      </c>
      <c r="B42" s="519" t="s">
        <v>289</v>
      </c>
      <c r="C42" s="520">
        <f>'1.1.sz.mell.'!C42</f>
        <v>4000</v>
      </c>
    </row>
    <row r="43" spans="1:3" s="1" customFormat="1" ht="15" customHeight="1" x14ac:dyDescent="0.2">
      <c r="A43" s="518" t="s">
        <v>280</v>
      </c>
      <c r="B43" s="519" t="s">
        <v>290</v>
      </c>
      <c r="C43" s="700"/>
    </row>
    <row r="44" spans="1:3" s="1" customFormat="1" ht="15" customHeight="1" x14ac:dyDescent="0.2">
      <c r="A44" s="522" t="s">
        <v>281</v>
      </c>
      <c r="B44" s="526" t="s">
        <v>445</v>
      </c>
      <c r="C44" s="701"/>
    </row>
    <row r="45" spans="1:3" s="1" customFormat="1" ht="15" customHeight="1" thickBot="1" x14ac:dyDescent="0.25">
      <c r="A45" s="522" t="s">
        <v>444</v>
      </c>
      <c r="B45" s="523" t="s">
        <v>291</v>
      </c>
      <c r="C45" s="701">
        <f>'1.1.sz.mell.'!C33</f>
        <v>0</v>
      </c>
    </row>
    <row r="46" spans="1:3" s="1" customFormat="1" ht="15" customHeight="1" thickBot="1" x14ac:dyDescent="0.25">
      <c r="A46" s="512" t="s">
        <v>23</v>
      </c>
      <c r="B46" s="513" t="s">
        <v>292</v>
      </c>
      <c r="C46" s="514">
        <f>SUM(C47:C51)</f>
        <v>0</v>
      </c>
    </row>
    <row r="47" spans="1:3" s="1" customFormat="1" ht="15" customHeight="1" x14ac:dyDescent="0.2">
      <c r="A47" s="515" t="s">
        <v>95</v>
      </c>
      <c r="B47" s="516" t="s">
        <v>296</v>
      </c>
      <c r="C47" s="702"/>
    </row>
    <row r="48" spans="1:3" s="1" customFormat="1" ht="15" customHeight="1" x14ac:dyDescent="0.2">
      <c r="A48" s="518" t="s">
        <v>96</v>
      </c>
      <c r="B48" s="519" t="s">
        <v>297</v>
      </c>
      <c r="C48" s="700"/>
    </row>
    <row r="49" spans="1:3" s="1" customFormat="1" ht="15" customHeight="1" x14ac:dyDescent="0.2">
      <c r="A49" s="518" t="s">
        <v>293</v>
      </c>
      <c r="B49" s="519" t="s">
        <v>298</v>
      </c>
      <c r="C49" s="700"/>
    </row>
    <row r="50" spans="1:3" s="1" customFormat="1" ht="15" customHeight="1" x14ac:dyDescent="0.2">
      <c r="A50" s="518" t="s">
        <v>294</v>
      </c>
      <c r="B50" s="519" t="s">
        <v>299</v>
      </c>
      <c r="C50" s="700"/>
    </row>
    <row r="51" spans="1:3" s="1" customFormat="1" ht="15" customHeight="1" thickBot="1" x14ac:dyDescent="0.25">
      <c r="A51" s="522" t="s">
        <v>295</v>
      </c>
      <c r="B51" s="523" t="s">
        <v>300</v>
      </c>
      <c r="C51" s="701"/>
    </row>
    <row r="52" spans="1:3" s="1" customFormat="1" ht="15" customHeight="1" thickBot="1" x14ac:dyDescent="0.25">
      <c r="A52" s="512" t="s">
        <v>182</v>
      </c>
      <c r="B52" s="513" t="s">
        <v>301</v>
      </c>
      <c r="C52" s="514">
        <f>SUM(C53:C55)</f>
        <v>92245156</v>
      </c>
    </row>
    <row r="53" spans="1:3" s="1" customFormat="1" ht="15" customHeight="1" x14ac:dyDescent="0.2">
      <c r="A53" s="515" t="s">
        <v>97</v>
      </c>
      <c r="B53" s="516" t="s">
        <v>302</v>
      </c>
      <c r="C53" s="517"/>
    </row>
    <row r="54" spans="1:3" s="1" customFormat="1" ht="15" customHeight="1" x14ac:dyDescent="0.2">
      <c r="A54" s="518" t="s">
        <v>98</v>
      </c>
      <c r="B54" s="519" t="s">
        <v>436</v>
      </c>
      <c r="C54" s="520"/>
    </row>
    <row r="55" spans="1:3" s="1" customFormat="1" ht="15" customHeight="1" x14ac:dyDescent="0.2">
      <c r="A55" s="518" t="s">
        <v>305</v>
      </c>
      <c r="B55" s="519" t="s">
        <v>303</v>
      </c>
      <c r="C55" s="520">
        <f>'1.1.sz.mell.'!C55</f>
        <v>92245156</v>
      </c>
    </row>
    <row r="56" spans="1:3" s="1" customFormat="1" ht="15" customHeight="1" thickBot="1" x14ac:dyDescent="0.25">
      <c r="A56" s="522" t="s">
        <v>306</v>
      </c>
      <c r="B56" s="523" t="s">
        <v>304</v>
      </c>
      <c r="C56" s="525"/>
    </row>
    <row r="57" spans="1:3" s="1" customFormat="1" ht="15" customHeight="1" thickBot="1" x14ac:dyDescent="0.25">
      <c r="A57" s="512" t="s">
        <v>25</v>
      </c>
      <c r="B57" s="524" t="s">
        <v>307</v>
      </c>
      <c r="C57" s="514">
        <f>SUM(C58:C60)</f>
        <v>0</v>
      </c>
    </row>
    <row r="58" spans="1:3" s="1" customFormat="1" ht="15" customHeight="1" x14ac:dyDescent="0.2">
      <c r="A58" s="515" t="s">
        <v>183</v>
      </c>
      <c r="B58" s="516" t="s">
        <v>309</v>
      </c>
      <c r="C58" s="700"/>
    </row>
    <row r="59" spans="1:3" s="1" customFormat="1" ht="15" customHeight="1" x14ac:dyDescent="0.2">
      <c r="A59" s="518" t="s">
        <v>184</v>
      </c>
      <c r="B59" s="519" t="s">
        <v>437</v>
      </c>
      <c r="C59" s="700"/>
    </row>
    <row r="60" spans="1:3" s="1" customFormat="1" ht="15" customHeight="1" x14ac:dyDescent="0.2">
      <c r="A60" s="518" t="s">
        <v>229</v>
      </c>
      <c r="B60" s="519" t="s">
        <v>310</v>
      </c>
      <c r="C60" s="700">
        <f>'1.1.sz.mell.'!C60</f>
        <v>0</v>
      </c>
    </row>
    <row r="61" spans="1:3" s="1" customFormat="1" ht="15" customHeight="1" thickBot="1" x14ac:dyDescent="0.25">
      <c r="A61" s="522" t="s">
        <v>308</v>
      </c>
      <c r="B61" s="523" t="s">
        <v>311</v>
      </c>
      <c r="C61" s="700"/>
    </row>
    <row r="62" spans="1:3" s="1" customFormat="1" ht="15" customHeight="1" thickBot="1" x14ac:dyDescent="0.25">
      <c r="A62" s="533" t="s">
        <v>488</v>
      </c>
      <c r="B62" s="513" t="s">
        <v>312</v>
      </c>
      <c r="C62" s="527">
        <f>+C5+C12+C19+C26+C34+C46+C52+C57</f>
        <v>301340058</v>
      </c>
    </row>
    <row r="63" spans="1:3" s="1" customFormat="1" ht="15" customHeight="1" thickBot="1" x14ac:dyDescent="0.25">
      <c r="A63" s="534" t="s">
        <v>313</v>
      </c>
      <c r="B63" s="524" t="s">
        <v>557</v>
      </c>
      <c r="C63" s="514">
        <f>SUM(C64:C66)</f>
        <v>0</v>
      </c>
    </row>
    <row r="64" spans="1:3" s="1" customFormat="1" ht="15" customHeight="1" x14ac:dyDescent="0.2">
      <c r="A64" s="515" t="s">
        <v>345</v>
      </c>
      <c r="B64" s="516" t="s">
        <v>315</v>
      </c>
      <c r="C64" s="700"/>
    </row>
    <row r="65" spans="1:5" s="1" customFormat="1" ht="15" customHeight="1" x14ac:dyDescent="0.2">
      <c r="A65" s="518" t="s">
        <v>354</v>
      </c>
      <c r="B65" s="519" t="s">
        <v>316</v>
      </c>
      <c r="C65" s="700"/>
    </row>
    <row r="66" spans="1:5" s="1" customFormat="1" ht="15" customHeight="1" thickBot="1" x14ac:dyDescent="0.25">
      <c r="A66" s="522" t="s">
        <v>355</v>
      </c>
      <c r="B66" s="535" t="s">
        <v>473</v>
      </c>
      <c r="C66" s="700"/>
    </row>
    <row r="67" spans="1:5" s="1" customFormat="1" ht="15" customHeight="1" thickBot="1" x14ac:dyDescent="0.25">
      <c r="A67" s="534" t="s">
        <v>318</v>
      </c>
      <c r="B67" s="524" t="s">
        <v>319</v>
      </c>
      <c r="C67" s="514">
        <f>SUM(C68:C71)</f>
        <v>0</v>
      </c>
    </row>
    <row r="68" spans="1:5" s="1" customFormat="1" ht="15" customHeight="1" x14ac:dyDescent="0.2">
      <c r="A68" s="515" t="s">
        <v>151</v>
      </c>
      <c r="B68" s="516" t="s">
        <v>320</v>
      </c>
      <c r="C68" s="700"/>
    </row>
    <row r="69" spans="1:5" s="1" customFormat="1" ht="15" customHeight="1" x14ac:dyDescent="0.2">
      <c r="A69" s="518" t="s">
        <v>152</v>
      </c>
      <c r="B69" s="519" t="s">
        <v>321</v>
      </c>
      <c r="C69" s="700"/>
      <c r="E69" s="575"/>
    </row>
    <row r="70" spans="1:5" s="1" customFormat="1" ht="15" customHeight="1" x14ac:dyDescent="0.2">
      <c r="A70" s="518" t="s">
        <v>346</v>
      </c>
      <c r="B70" s="519" t="s">
        <v>322</v>
      </c>
      <c r="C70" s="700"/>
    </row>
    <row r="71" spans="1:5" s="1" customFormat="1" ht="15" customHeight="1" thickBot="1" x14ac:dyDescent="0.25">
      <c r="A71" s="522" t="s">
        <v>347</v>
      </c>
      <c r="B71" s="523" t="s">
        <v>323</v>
      </c>
      <c r="C71" s="700"/>
    </row>
    <row r="72" spans="1:5" s="1" customFormat="1" ht="15" customHeight="1" thickBot="1" x14ac:dyDescent="0.25">
      <c r="A72" s="534" t="s">
        <v>324</v>
      </c>
      <c r="B72" s="524" t="s">
        <v>325</v>
      </c>
      <c r="C72" s="514">
        <f>SUM(C73:C74)</f>
        <v>32496710</v>
      </c>
    </row>
    <row r="73" spans="1:5" s="1" customFormat="1" ht="15" customHeight="1" x14ac:dyDescent="0.2">
      <c r="A73" s="515" t="s">
        <v>348</v>
      </c>
      <c r="B73" s="516" t="s">
        <v>326</v>
      </c>
      <c r="C73" s="700">
        <f>'1.1.sz.mell.'!C73</f>
        <v>32496710</v>
      </c>
    </row>
    <row r="74" spans="1:5" s="1" customFormat="1" ht="15" customHeight="1" thickBot="1" x14ac:dyDescent="0.25">
      <c r="A74" s="522" t="s">
        <v>349</v>
      </c>
      <c r="B74" s="523" t="s">
        <v>327</v>
      </c>
      <c r="C74" s="700"/>
    </row>
    <row r="75" spans="1:5" s="1" customFormat="1" ht="15" customHeight="1" thickBot="1" x14ac:dyDescent="0.25">
      <c r="A75" s="534" t="s">
        <v>328</v>
      </c>
      <c r="B75" s="524" t="s">
        <v>329</v>
      </c>
      <c r="C75" s="514">
        <f>SUM(C76:C79)</f>
        <v>0</v>
      </c>
    </row>
    <row r="76" spans="1:5" s="1" customFormat="1" ht="15" customHeight="1" x14ac:dyDescent="0.2">
      <c r="A76" s="515" t="s">
        <v>350</v>
      </c>
      <c r="B76" s="516" t="s">
        <v>330</v>
      </c>
      <c r="C76" s="700"/>
    </row>
    <row r="77" spans="1:5" s="1" customFormat="1" ht="15" customHeight="1" x14ac:dyDescent="0.2">
      <c r="A77" s="518" t="s">
        <v>351</v>
      </c>
      <c r="B77" s="519" t="s">
        <v>331</v>
      </c>
      <c r="C77" s="700"/>
    </row>
    <row r="78" spans="1:5" s="1" customFormat="1" ht="15" customHeight="1" thickBot="1" x14ac:dyDescent="0.25">
      <c r="A78" s="522" t="s">
        <v>352</v>
      </c>
      <c r="B78" s="523" t="s">
        <v>604</v>
      </c>
      <c r="C78" s="700">
        <f>'1.1.sz.mell.'!C78</f>
        <v>0</v>
      </c>
    </row>
    <row r="79" spans="1:5" s="1" customFormat="1" ht="15" customHeight="1" thickBot="1" x14ac:dyDescent="0.25">
      <c r="A79" s="534" t="s">
        <v>333</v>
      </c>
      <c r="B79" s="524" t="s">
        <v>353</v>
      </c>
      <c r="C79" s="629">
        <f>SUM(C80:C83)</f>
        <v>0</v>
      </c>
    </row>
    <row r="80" spans="1:5" s="1" customFormat="1" ht="15" customHeight="1" x14ac:dyDescent="0.2">
      <c r="A80" s="630" t="s">
        <v>334</v>
      </c>
      <c r="B80" s="516" t="s">
        <v>335</v>
      </c>
      <c r="C80" s="703"/>
    </row>
    <row r="81" spans="1:3" s="1" customFormat="1" ht="15" customHeight="1" x14ac:dyDescent="0.2">
      <c r="A81" s="631" t="s">
        <v>336</v>
      </c>
      <c r="B81" s="519" t="s">
        <v>337</v>
      </c>
      <c r="C81" s="703"/>
    </row>
    <row r="82" spans="1:3" s="1" customFormat="1" ht="15" customHeight="1" x14ac:dyDescent="0.2">
      <c r="A82" s="631" t="s">
        <v>338</v>
      </c>
      <c r="B82" s="519" t="s">
        <v>339</v>
      </c>
      <c r="C82" s="703"/>
    </row>
    <row r="83" spans="1:3" s="1" customFormat="1" ht="15" customHeight="1" thickBot="1" x14ac:dyDescent="0.25">
      <c r="A83" s="632" t="s">
        <v>340</v>
      </c>
      <c r="B83" s="523" t="s">
        <v>341</v>
      </c>
      <c r="C83" s="703"/>
    </row>
    <row r="84" spans="1:3" s="1" customFormat="1" ht="15" customHeight="1" thickBot="1" x14ac:dyDescent="0.25">
      <c r="A84" s="534" t="s">
        <v>342</v>
      </c>
      <c r="B84" s="524" t="s">
        <v>487</v>
      </c>
      <c r="C84" s="633"/>
    </row>
    <row r="85" spans="1:3" s="1" customFormat="1" ht="15" customHeight="1" thickBot="1" x14ac:dyDescent="0.25">
      <c r="A85" s="534" t="s">
        <v>344</v>
      </c>
      <c r="B85" s="524" t="s">
        <v>343</v>
      </c>
      <c r="C85" s="633"/>
    </row>
    <row r="86" spans="1:3" s="1" customFormat="1" ht="15" customHeight="1" thickBot="1" x14ac:dyDescent="0.25">
      <c r="A86" s="534" t="s">
        <v>356</v>
      </c>
      <c r="B86" s="540" t="s">
        <v>490</v>
      </c>
      <c r="C86" s="634">
        <f>+C63+C67+C72+C75+C79+C85+C84</f>
        <v>32496710</v>
      </c>
    </row>
    <row r="87" spans="1:3" s="1" customFormat="1" ht="15" customHeight="1" thickBot="1" x14ac:dyDescent="0.25">
      <c r="A87" s="541" t="s">
        <v>489</v>
      </c>
      <c r="B87" s="542" t="s">
        <v>491</v>
      </c>
      <c r="C87" s="634">
        <f>+C62+C86</f>
        <v>333836768</v>
      </c>
    </row>
    <row r="88" spans="1:3" s="1" customFormat="1" ht="15" customHeight="1" x14ac:dyDescent="0.2">
      <c r="A88" s="635"/>
      <c r="B88" s="636"/>
      <c r="C88" s="704"/>
    </row>
    <row r="89" spans="1:3" s="1" customFormat="1" ht="15" customHeight="1" x14ac:dyDescent="0.2">
      <c r="A89" s="773" t="s">
        <v>47</v>
      </c>
      <c r="B89" s="773"/>
      <c r="C89" s="773"/>
    </row>
    <row r="90" spans="1:3" s="1" customFormat="1" ht="15" customHeight="1" thickBot="1" x14ac:dyDescent="0.3">
      <c r="A90" s="776" t="s">
        <v>155</v>
      </c>
      <c r="B90" s="776"/>
      <c r="C90" s="298" t="s">
        <v>638</v>
      </c>
    </row>
    <row r="91" spans="1:3" s="1" customFormat="1" ht="37.5" customHeight="1" thickBot="1" x14ac:dyDescent="0.25">
      <c r="A91" s="506" t="s">
        <v>16</v>
      </c>
      <c r="B91" s="503" t="s">
        <v>48</v>
      </c>
      <c r="C91" s="627" t="str">
        <f>+C3</f>
        <v>2021. évi eredeti előirányzat</v>
      </c>
    </row>
    <row r="92" spans="1:3" s="1" customFormat="1" ht="15" customHeight="1" thickBot="1" x14ac:dyDescent="0.25">
      <c r="A92" s="506" t="s">
        <v>505</v>
      </c>
      <c r="B92" s="503" t="s">
        <v>506</v>
      </c>
      <c r="C92" s="627" t="s">
        <v>508</v>
      </c>
    </row>
    <row r="93" spans="1:3" s="1" customFormat="1" ht="15" customHeight="1" thickBot="1" x14ac:dyDescent="0.25">
      <c r="A93" s="546" t="s">
        <v>18</v>
      </c>
      <c r="B93" s="547" t="s">
        <v>605</v>
      </c>
      <c r="C93" s="548">
        <f>+C94+C95+C96+C97+C98+C105</f>
        <v>325147433</v>
      </c>
    </row>
    <row r="94" spans="1:3" s="1" customFormat="1" ht="15" customHeight="1" x14ac:dyDescent="0.2">
      <c r="A94" s="549" t="s">
        <v>99</v>
      </c>
      <c r="B94" s="550" t="s">
        <v>49</v>
      </c>
      <c r="C94" s="551">
        <f>'1.1.sz.mell.'!C96</f>
        <v>160619351</v>
      </c>
    </row>
    <row r="95" spans="1:3" s="508" customFormat="1" ht="15" customHeight="1" x14ac:dyDescent="0.2">
      <c r="A95" s="518" t="s">
        <v>100</v>
      </c>
      <c r="B95" s="552" t="s">
        <v>185</v>
      </c>
      <c r="C95" s="520">
        <f>'1.1.sz.mell.'!C97</f>
        <v>21422158</v>
      </c>
    </row>
    <row r="96" spans="1:3" s="508" customFormat="1" ht="15" customHeight="1" x14ac:dyDescent="0.2">
      <c r="A96" s="518" t="s">
        <v>101</v>
      </c>
      <c r="B96" s="552" t="s">
        <v>141</v>
      </c>
      <c r="C96" s="525">
        <f>'1.1.sz.mell.'!C98</f>
        <v>96209560</v>
      </c>
    </row>
    <row r="97" spans="1:3" s="1" customFormat="1" ht="15" customHeight="1" x14ac:dyDescent="0.2">
      <c r="A97" s="518" t="s">
        <v>102</v>
      </c>
      <c r="B97" s="553" t="s">
        <v>186</v>
      </c>
      <c r="C97" s="525">
        <f>'1.1.sz.mell.'!C99</f>
        <v>36599000</v>
      </c>
    </row>
    <row r="98" spans="1:3" s="508" customFormat="1" ht="15" customHeight="1" x14ac:dyDescent="0.2">
      <c r="A98" s="518" t="s">
        <v>113</v>
      </c>
      <c r="B98" s="554" t="s">
        <v>187</v>
      </c>
      <c r="C98" s="525">
        <f>'1.1.sz.mell.'!C100</f>
        <v>10297364</v>
      </c>
    </row>
    <row r="99" spans="1:3" s="508" customFormat="1" ht="15" customHeight="1" x14ac:dyDescent="0.2">
      <c r="A99" s="518" t="s">
        <v>103</v>
      </c>
      <c r="B99" s="552" t="s">
        <v>454</v>
      </c>
      <c r="C99" s="525">
        <f>'1.1.sz.mell.'!C101</f>
        <v>0</v>
      </c>
    </row>
    <row r="100" spans="1:3" s="508" customFormat="1" ht="15" customHeight="1" x14ac:dyDescent="0.2">
      <c r="A100" s="518" t="s">
        <v>116</v>
      </c>
      <c r="B100" s="557" t="s">
        <v>360</v>
      </c>
      <c r="C100" s="525">
        <f>'1.1.sz.mell.'!C105</f>
        <v>1960000</v>
      </c>
    </row>
    <row r="101" spans="1:3" s="508" customFormat="1" ht="15" customHeight="1" x14ac:dyDescent="0.2">
      <c r="A101" s="518" t="s">
        <v>117</v>
      </c>
      <c r="B101" s="682" t="s">
        <v>361</v>
      </c>
      <c r="C101" s="525"/>
    </row>
    <row r="102" spans="1:3" s="508" customFormat="1" ht="15" customHeight="1" x14ac:dyDescent="0.2">
      <c r="A102" s="518" t="s">
        <v>119</v>
      </c>
      <c r="B102" s="556" t="s">
        <v>362</v>
      </c>
      <c r="C102" s="525"/>
    </row>
    <row r="103" spans="1:3" s="508" customFormat="1" ht="15" customHeight="1" x14ac:dyDescent="0.2">
      <c r="A103" s="518" t="s">
        <v>450</v>
      </c>
      <c r="B103" s="555" t="s">
        <v>366</v>
      </c>
      <c r="C103" s="525"/>
    </row>
    <row r="104" spans="1:3" s="508" customFormat="1" ht="15" customHeight="1" x14ac:dyDescent="0.2">
      <c r="A104" s="522" t="s">
        <v>451</v>
      </c>
      <c r="B104" s="555" t="s">
        <v>367</v>
      </c>
      <c r="C104" s="525"/>
    </row>
    <row r="105" spans="1:3" s="508" customFormat="1" ht="15" customHeight="1" x14ac:dyDescent="0.2">
      <c r="A105" s="518" t="s">
        <v>455</v>
      </c>
      <c r="B105" s="553" t="s">
        <v>50</v>
      </c>
      <c r="C105" s="520"/>
    </row>
    <row r="106" spans="1:3" s="508" customFormat="1" ht="15" customHeight="1" x14ac:dyDescent="0.2">
      <c r="A106" s="518" t="s">
        <v>456</v>
      </c>
      <c r="B106" s="552" t="s">
        <v>458</v>
      </c>
      <c r="C106" s="525"/>
    </row>
    <row r="107" spans="1:3" s="508" customFormat="1" ht="15" customHeight="1" thickBot="1" x14ac:dyDescent="0.25">
      <c r="A107" s="559" t="s">
        <v>457</v>
      </c>
      <c r="B107" s="560" t="s">
        <v>459</v>
      </c>
      <c r="C107" s="561"/>
    </row>
    <row r="108" spans="1:3" s="508" customFormat="1" ht="15" customHeight="1" thickBot="1" x14ac:dyDescent="0.25">
      <c r="A108" s="562" t="s">
        <v>19</v>
      </c>
      <c r="B108" s="563" t="s">
        <v>606</v>
      </c>
      <c r="C108" s="514">
        <f>+C109+C111+C113</f>
        <v>8689335</v>
      </c>
    </row>
    <row r="109" spans="1:3" s="508" customFormat="1" ht="15" customHeight="1" x14ac:dyDescent="0.2">
      <c r="A109" s="515" t="s">
        <v>105</v>
      </c>
      <c r="B109" s="552" t="s">
        <v>227</v>
      </c>
      <c r="C109" s="517">
        <f>'1.1.sz.mell.'!C117</f>
        <v>149606</v>
      </c>
    </row>
    <row r="110" spans="1:3" s="508" customFormat="1" ht="15" customHeight="1" x14ac:dyDescent="0.2">
      <c r="A110" s="515" t="s">
        <v>106</v>
      </c>
      <c r="B110" s="565" t="s">
        <v>372</v>
      </c>
      <c r="C110" s="517"/>
    </row>
    <row r="111" spans="1:3" s="508" customFormat="1" ht="15" customHeight="1" x14ac:dyDescent="0.2">
      <c r="A111" s="515" t="s">
        <v>107</v>
      </c>
      <c r="B111" s="565" t="s">
        <v>189</v>
      </c>
      <c r="C111" s="520">
        <f>'1.1.sz.mell.'!C119</f>
        <v>3540408</v>
      </c>
    </row>
    <row r="112" spans="1:3" s="508" customFormat="1" ht="15" customHeight="1" x14ac:dyDescent="0.2">
      <c r="A112" s="515" t="s">
        <v>108</v>
      </c>
      <c r="B112" s="565" t="s">
        <v>373</v>
      </c>
      <c r="C112" s="520">
        <f>'1.1.sz.mell.'!C120</f>
        <v>0</v>
      </c>
    </row>
    <row r="113" spans="1:3" s="508" customFormat="1" ht="15" customHeight="1" x14ac:dyDescent="0.2">
      <c r="A113" s="515" t="s">
        <v>109</v>
      </c>
      <c r="B113" s="523" t="s">
        <v>230</v>
      </c>
      <c r="C113" s="520">
        <f>'1.1.sz.mell.'!C121</f>
        <v>4999321</v>
      </c>
    </row>
    <row r="114" spans="1:3" s="508" customFormat="1" ht="15" customHeight="1" x14ac:dyDescent="0.2">
      <c r="A114" s="515" t="s">
        <v>118</v>
      </c>
      <c r="B114" s="521" t="s">
        <v>438</v>
      </c>
      <c r="C114" s="566"/>
    </row>
    <row r="115" spans="1:3" s="508" customFormat="1" ht="15" customHeight="1" x14ac:dyDescent="0.2">
      <c r="A115" s="515" t="s">
        <v>120</v>
      </c>
      <c r="B115" s="567" t="s">
        <v>378</v>
      </c>
      <c r="C115" s="566"/>
    </row>
    <row r="116" spans="1:3" s="508" customFormat="1" ht="15" customHeight="1" x14ac:dyDescent="0.2">
      <c r="A116" s="515" t="s">
        <v>370</v>
      </c>
      <c r="B116" s="557" t="s">
        <v>375</v>
      </c>
      <c r="C116" s="566"/>
    </row>
    <row r="117" spans="1:3" s="508" customFormat="1" ht="15" customHeight="1" thickBot="1" x14ac:dyDescent="0.25">
      <c r="A117" s="558" t="s">
        <v>371</v>
      </c>
      <c r="B117" s="557" t="s">
        <v>374</v>
      </c>
      <c r="C117" s="568"/>
    </row>
    <row r="118" spans="1:3" s="508" customFormat="1" ht="15" customHeight="1" thickBot="1" x14ac:dyDescent="0.25">
      <c r="A118" s="512" t="s">
        <v>20</v>
      </c>
      <c r="B118" s="569" t="s">
        <v>460</v>
      </c>
      <c r="C118" s="514">
        <f>+C93+C108</f>
        <v>333836768</v>
      </c>
    </row>
    <row r="119" spans="1:3" s="508" customFormat="1" ht="15" customHeight="1" thickBot="1" x14ac:dyDescent="0.25">
      <c r="A119" s="512" t="s">
        <v>21</v>
      </c>
      <c r="B119" s="569" t="s">
        <v>461</v>
      </c>
      <c r="C119" s="514">
        <f>+C120+C121+C122</f>
        <v>0</v>
      </c>
    </row>
    <row r="120" spans="1:3" s="508" customFormat="1" ht="15" customHeight="1" x14ac:dyDescent="0.2">
      <c r="A120" s="515" t="s">
        <v>269</v>
      </c>
      <c r="B120" s="565" t="s">
        <v>468</v>
      </c>
      <c r="C120" s="566"/>
    </row>
    <row r="121" spans="1:3" s="508" customFormat="1" ht="15" customHeight="1" x14ac:dyDescent="0.2">
      <c r="A121" s="515" t="s">
        <v>272</v>
      </c>
      <c r="B121" s="565" t="s">
        <v>469</v>
      </c>
      <c r="C121" s="566"/>
    </row>
    <row r="122" spans="1:3" s="508" customFormat="1" ht="15" customHeight="1" thickBot="1" x14ac:dyDescent="0.25">
      <c r="A122" s="558" t="s">
        <v>273</v>
      </c>
      <c r="B122" s="565" t="s">
        <v>470</v>
      </c>
      <c r="C122" s="566"/>
    </row>
    <row r="123" spans="1:3" s="508" customFormat="1" ht="15" customHeight="1" thickBot="1" x14ac:dyDescent="0.25">
      <c r="A123" s="512" t="s">
        <v>22</v>
      </c>
      <c r="B123" s="569" t="s">
        <v>462</v>
      </c>
      <c r="C123" s="514">
        <f>+C124+C125+C126+C127+C128+C129</f>
        <v>0</v>
      </c>
    </row>
    <row r="124" spans="1:3" s="508" customFormat="1" ht="15" customHeight="1" x14ac:dyDescent="0.2">
      <c r="A124" s="515" t="s">
        <v>92</v>
      </c>
      <c r="B124" s="570" t="s">
        <v>471</v>
      </c>
      <c r="C124" s="566"/>
    </row>
    <row r="125" spans="1:3" s="508" customFormat="1" ht="15" customHeight="1" x14ac:dyDescent="0.2">
      <c r="A125" s="515" t="s">
        <v>93</v>
      </c>
      <c r="B125" s="570" t="s">
        <v>463</v>
      </c>
      <c r="C125" s="566"/>
    </row>
    <row r="126" spans="1:3" s="508" customFormat="1" ht="15" customHeight="1" x14ac:dyDescent="0.2">
      <c r="A126" s="515" t="s">
        <v>94</v>
      </c>
      <c r="B126" s="570" t="s">
        <v>464</v>
      </c>
      <c r="C126" s="566"/>
    </row>
    <row r="127" spans="1:3" s="508" customFormat="1" ht="15" customHeight="1" x14ac:dyDescent="0.2">
      <c r="A127" s="515" t="s">
        <v>177</v>
      </c>
      <c r="B127" s="570" t="s">
        <v>465</v>
      </c>
      <c r="C127" s="566"/>
    </row>
    <row r="128" spans="1:3" s="508" customFormat="1" ht="15" customHeight="1" x14ac:dyDescent="0.2">
      <c r="A128" s="515" t="s">
        <v>178</v>
      </c>
      <c r="B128" s="570" t="s">
        <v>466</v>
      </c>
      <c r="C128" s="566"/>
    </row>
    <row r="129" spans="1:4" s="508" customFormat="1" ht="15" customHeight="1" thickBot="1" x14ac:dyDescent="0.25">
      <c r="A129" s="558" t="s">
        <v>179</v>
      </c>
      <c r="B129" s="570" t="s">
        <v>467</v>
      </c>
      <c r="C129" s="566"/>
    </row>
    <row r="130" spans="1:4" s="508" customFormat="1" ht="15" customHeight="1" thickBot="1" x14ac:dyDescent="0.25">
      <c r="A130" s="512" t="s">
        <v>23</v>
      </c>
      <c r="B130" s="569" t="s">
        <v>475</v>
      </c>
      <c r="C130" s="527">
        <f t="shared" ref="C130" si="0">+C131+C132+C133</f>
        <v>0</v>
      </c>
    </row>
    <row r="131" spans="1:4" s="508" customFormat="1" ht="15" customHeight="1" x14ac:dyDescent="0.2">
      <c r="A131" s="515" t="s">
        <v>95</v>
      </c>
      <c r="B131" s="570" t="s">
        <v>379</v>
      </c>
      <c r="C131" s="566"/>
    </row>
    <row r="132" spans="1:4" s="508" customFormat="1" ht="15" customHeight="1" x14ac:dyDescent="0.2">
      <c r="A132" s="515" t="s">
        <v>96</v>
      </c>
      <c r="B132" s="570" t="s">
        <v>380</v>
      </c>
      <c r="C132" s="566"/>
    </row>
    <row r="133" spans="1:4" s="508" customFormat="1" ht="15" customHeight="1" x14ac:dyDescent="0.2">
      <c r="A133" s="515" t="s">
        <v>293</v>
      </c>
      <c r="B133" s="570" t="s">
        <v>602</v>
      </c>
      <c r="C133" s="566">
        <f>'1.1.sz.mell.'!C145</f>
        <v>0</v>
      </c>
    </row>
    <row r="134" spans="1:4" s="508" customFormat="1" ht="15" customHeight="1" thickBot="1" x14ac:dyDescent="0.25">
      <c r="A134" s="515" t="s">
        <v>294</v>
      </c>
      <c r="B134" s="570" t="s">
        <v>476</v>
      </c>
      <c r="C134" s="566"/>
    </row>
    <row r="135" spans="1:4" s="508" customFormat="1" ht="15" customHeight="1" thickBot="1" x14ac:dyDescent="0.25">
      <c r="A135" s="512" t="s">
        <v>24</v>
      </c>
      <c r="B135" s="569" t="s">
        <v>477</v>
      </c>
      <c r="C135" s="572">
        <f t="shared" ref="C135" si="1">SUM(C136)</f>
        <v>0</v>
      </c>
    </row>
    <row r="136" spans="1:4" s="508" customFormat="1" ht="15" customHeight="1" thickBot="1" x14ac:dyDescent="0.25">
      <c r="A136" s="512" t="s">
        <v>25</v>
      </c>
      <c r="B136" s="569" t="s">
        <v>482</v>
      </c>
      <c r="C136" s="637"/>
    </row>
    <row r="137" spans="1:4" s="508" customFormat="1" ht="15" customHeight="1" thickBot="1" x14ac:dyDescent="0.25">
      <c r="A137" s="512" t="s">
        <v>26</v>
      </c>
      <c r="B137" s="569" t="s">
        <v>483</v>
      </c>
      <c r="C137" s="637"/>
    </row>
    <row r="138" spans="1:4" s="508" customFormat="1" ht="15" customHeight="1" thickBot="1" x14ac:dyDescent="0.25">
      <c r="A138" s="512" t="s">
        <v>27</v>
      </c>
      <c r="B138" s="569" t="s">
        <v>485</v>
      </c>
      <c r="C138" s="638">
        <f>+C119+C123+C130+C135+C136+C137</f>
        <v>0</v>
      </c>
      <c r="D138" s="576"/>
    </row>
    <row r="139" spans="1:4" s="1" customFormat="1" ht="15" customHeight="1" thickBot="1" x14ac:dyDescent="0.25">
      <c r="A139" s="577" t="s">
        <v>28</v>
      </c>
      <c r="B139" s="578" t="s">
        <v>484</v>
      </c>
      <c r="C139" s="638">
        <f>+C118+C138</f>
        <v>333836768</v>
      </c>
    </row>
    <row r="143" spans="1:4" ht="16.5" customHeight="1" x14ac:dyDescent="0.25"/>
  </sheetData>
  <sheetProtection selectLockedCells="1" selectUnlockedCells="1"/>
  <mergeCells count="4">
    <mergeCell ref="A1:C1"/>
    <mergeCell ref="A89:C89"/>
    <mergeCell ref="A90:B90"/>
    <mergeCell ref="A2:B2"/>
  </mergeCells>
  <phoneticPr fontId="30" type="noConversion"/>
  <printOptions horizontalCentered="1"/>
  <pageMargins left="0.39370078740157483" right="0.39370078740157483" top="1.4566929133858268" bottom="0.86614173228346458" header="0.78740157480314965" footer="0.59055118110236227"/>
  <pageSetup paperSize="9" scale="80" fitToWidth="3" fitToHeight="2" orientation="portrait" r:id="rId1"/>
  <headerFooter alignWithMargins="0">
    <oddHeader xml:space="preserve">&amp;LHencida Község
Önkormányzata&amp;C&amp;"Times New Roman CE,Félkövér"&amp;12&amp;U
Tájékoztató kimutatások, mérlegek&amp;U
2021. ÉVI KÖLTSÉGVETÉS MÉRLEGE&amp;R&amp;"Times New Roman CE,Félkövér dőlt"&amp;11 1. számú tájékoztató tábla a ./......... (.........) önkorm. rendelethez </oddHeader>
    <oddFooter>&amp;P. oldal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0"/>
  <sheetViews>
    <sheetView zoomScaleNormal="100" workbookViewId="0">
      <selection activeCell="E9" sqref="E9"/>
    </sheetView>
  </sheetViews>
  <sheetFormatPr defaultRowHeight="12.75" x14ac:dyDescent="0.2"/>
  <cols>
    <col min="1" max="1" width="6.83203125" style="42" customWidth="1"/>
    <col min="2" max="2" width="49.6640625" style="41" customWidth="1"/>
    <col min="3" max="8" width="12.83203125" style="41" customWidth="1"/>
    <col min="9" max="9" width="14.33203125" style="41" customWidth="1"/>
    <col min="10" max="10" width="3.33203125" style="41" customWidth="1"/>
    <col min="11" max="16384" width="9.33203125" style="41"/>
  </cols>
  <sheetData>
    <row r="1" spans="1:10" ht="27.75" customHeight="1" x14ac:dyDescent="0.2">
      <c r="A1" s="801" t="s">
        <v>4</v>
      </c>
      <c r="B1" s="801"/>
      <c r="C1" s="801"/>
      <c r="D1" s="801"/>
      <c r="E1" s="801"/>
      <c r="F1" s="801"/>
      <c r="G1" s="801"/>
      <c r="H1" s="801"/>
      <c r="I1" s="801"/>
    </row>
    <row r="2" spans="1:10" ht="20.25" customHeight="1" thickBot="1" x14ac:dyDescent="0.3">
      <c r="I2" s="453" t="s">
        <v>635</v>
      </c>
    </row>
    <row r="3" spans="1:10" s="454" customFormat="1" ht="26.25" customHeight="1" x14ac:dyDescent="0.2">
      <c r="A3" s="834" t="s">
        <v>70</v>
      </c>
      <c r="B3" s="829" t="s">
        <v>86</v>
      </c>
      <c r="C3" s="834" t="s">
        <v>87</v>
      </c>
      <c r="D3" s="834" t="str">
        <f>+CONCATENATE(LEFT(ÖSSZEFÜGGÉSEK!A5,4)," előtti kifizetés")</f>
        <v>2021 előtti kifizetés</v>
      </c>
      <c r="E3" s="831" t="s">
        <v>69</v>
      </c>
      <c r="F3" s="832"/>
      <c r="G3" s="832"/>
      <c r="H3" s="833"/>
      <c r="I3" s="829" t="s">
        <v>51</v>
      </c>
    </row>
    <row r="4" spans="1:10" s="455" customFormat="1" ht="32.25" customHeight="1" thickBot="1" x14ac:dyDescent="0.25">
      <c r="A4" s="835"/>
      <c r="B4" s="830"/>
      <c r="C4" s="830"/>
      <c r="D4" s="835"/>
      <c r="E4" s="266" t="str">
        <f>+CONCATENATE(LEFT(ÖSSZEFÜGGÉSEK!A5,4),".")</f>
        <v>2021.</v>
      </c>
      <c r="F4" s="266" t="str">
        <f>+CONCATENATE(LEFT(ÖSSZEFÜGGÉSEK!A5,4)+1,".")</f>
        <v>2022.</v>
      </c>
      <c r="G4" s="266" t="str">
        <f>+CONCATENATE(LEFT(ÖSSZEFÜGGÉSEK!A5,4)+2,".")</f>
        <v>2023.</v>
      </c>
      <c r="H4" s="267" t="str">
        <f>+CONCATENATE(LEFT(ÖSSZEFÜGGÉSEK!A5,4)+2,".",CHAR(10)," után")</f>
        <v>2023.
 után</v>
      </c>
      <c r="I4" s="830"/>
    </row>
    <row r="5" spans="1:10" s="456" customFormat="1" ht="12.95" customHeight="1" thickBot="1" x14ac:dyDescent="0.25">
      <c r="A5" s="268" t="s">
        <v>505</v>
      </c>
      <c r="B5" s="269" t="s">
        <v>506</v>
      </c>
      <c r="C5" s="270" t="s">
        <v>507</v>
      </c>
      <c r="D5" s="269" t="s">
        <v>509</v>
      </c>
      <c r="E5" s="268" t="s">
        <v>508</v>
      </c>
      <c r="F5" s="270" t="s">
        <v>510</v>
      </c>
      <c r="G5" s="270" t="s">
        <v>512</v>
      </c>
      <c r="H5" s="271" t="s">
        <v>513</v>
      </c>
      <c r="I5" s="272" t="s">
        <v>514</v>
      </c>
    </row>
    <row r="6" spans="1:10" ht="24.75" customHeight="1" thickBot="1" x14ac:dyDescent="0.25">
      <c r="A6" s="273" t="s">
        <v>18</v>
      </c>
      <c r="B6" s="274" t="s">
        <v>5</v>
      </c>
      <c r="C6" s="450"/>
      <c r="D6" s="66">
        <f>+D7+D8</f>
        <v>0</v>
      </c>
      <c r="E6" s="67">
        <f>+E7+E8</f>
        <v>0</v>
      </c>
      <c r="F6" s="68">
        <f>+F7+F8</f>
        <v>0</v>
      </c>
      <c r="G6" s="68">
        <f>+G7+G8</f>
        <v>0</v>
      </c>
      <c r="H6" s="69">
        <f>+H7+H8</f>
        <v>0</v>
      </c>
      <c r="I6" s="66">
        <f t="shared" ref="I6:I19" si="0">SUM(D6:H6)</f>
        <v>0</v>
      </c>
    </row>
    <row r="7" spans="1:10" ht="20.100000000000001" customHeight="1" x14ac:dyDescent="0.2">
      <c r="A7" s="275" t="s">
        <v>19</v>
      </c>
      <c r="B7" s="70" t="s">
        <v>71</v>
      </c>
      <c r="C7" s="451"/>
      <c r="D7" s="71"/>
      <c r="E7" s="72"/>
      <c r="F7" s="26"/>
      <c r="G7" s="26"/>
      <c r="H7" s="25"/>
      <c r="I7" s="276">
        <f t="shared" si="0"/>
        <v>0</v>
      </c>
      <c r="J7" s="826" t="s">
        <v>639</v>
      </c>
    </row>
    <row r="8" spans="1:10" ht="20.100000000000001" customHeight="1" thickBot="1" x14ac:dyDescent="0.25">
      <c r="A8" s="275" t="s">
        <v>20</v>
      </c>
      <c r="B8" s="70" t="s">
        <v>71</v>
      </c>
      <c r="C8" s="451"/>
      <c r="D8" s="71"/>
      <c r="E8" s="72"/>
      <c r="F8" s="26"/>
      <c r="G8" s="26"/>
      <c r="H8" s="25"/>
      <c r="I8" s="276">
        <f t="shared" si="0"/>
        <v>0</v>
      </c>
      <c r="J8" s="826"/>
    </row>
    <row r="9" spans="1:10" ht="26.1" customHeight="1" thickBot="1" x14ac:dyDescent="0.25">
      <c r="A9" s="273" t="s">
        <v>21</v>
      </c>
      <c r="B9" s="274" t="s">
        <v>6</v>
      </c>
      <c r="C9" s="452"/>
      <c r="D9" s="66">
        <f>+D10+D11</f>
        <v>0</v>
      </c>
      <c r="E9" s="67" t="e">
        <f>+E10+E11</f>
        <v>#VALUE!</v>
      </c>
      <c r="F9" s="68">
        <f>+F10+F11</f>
        <v>0</v>
      </c>
      <c r="G9" s="68">
        <f>+G10+G11</f>
        <v>0</v>
      </c>
      <c r="H9" s="69">
        <f>+H10+H11</f>
        <v>0</v>
      </c>
      <c r="I9" s="66" t="e">
        <f t="shared" si="0"/>
        <v>#VALUE!</v>
      </c>
      <c r="J9" s="826"/>
    </row>
    <row r="10" spans="1:10" ht="20.100000000000001" customHeight="1" x14ac:dyDescent="0.2">
      <c r="A10" s="705" t="s">
        <v>22</v>
      </c>
      <c r="B10" s="706" t="s">
        <v>71</v>
      </c>
      <c r="C10" s="707"/>
      <c r="D10" s="708"/>
      <c r="E10" s="709"/>
      <c r="F10" s="710"/>
      <c r="G10" s="710"/>
      <c r="H10" s="711"/>
      <c r="I10" s="712">
        <f t="shared" si="0"/>
        <v>0</v>
      </c>
      <c r="J10" s="826"/>
    </row>
    <row r="11" spans="1:10" ht="20.100000000000001" customHeight="1" thickBot="1" x14ac:dyDescent="0.25">
      <c r="A11" s="705" t="s">
        <v>23</v>
      </c>
      <c r="B11" s="706" t="s">
        <v>71</v>
      </c>
      <c r="C11" s="713"/>
      <c r="D11" s="708"/>
      <c r="E11" s="709" t="s">
        <v>603</v>
      </c>
      <c r="F11" s="710"/>
      <c r="G11" s="710"/>
      <c r="H11" s="711"/>
      <c r="I11" s="712">
        <f t="shared" si="0"/>
        <v>0</v>
      </c>
      <c r="J11" s="826"/>
    </row>
    <row r="12" spans="1:10" ht="20.100000000000001" customHeight="1" thickBot="1" x14ac:dyDescent="0.25">
      <c r="A12" s="313" t="s">
        <v>24</v>
      </c>
      <c r="B12" s="714" t="s">
        <v>210</v>
      </c>
      <c r="C12" s="715">
        <f t="shared" ref="C12:D12" si="1">+C13+C14+C15</f>
        <v>0</v>
      </c>
      <c r="D12" s="715">
        <f t="shared" si="1"/>
        <v>0</v>
      </c>
      <c r="E12" s="715">
        <f>+E13+E14+E15</f>
        <v>0</v>
      </c>
      <c r="F12" s="715">
        <f>+F13+F14+F15</f>
        <v>0</v>
      </c>
      <c r="G12" s="716">
        <f>+G13</f>
        <v>0</v>
      </c>
      <c r="H12" s="717">
        <f>+H13</f>
        <v>0</v>
      </c>
      <c r="I12" s="718">
        <f t="shared" si="0"/>
        <v>0</v>
      </c>
      <c r="J12" s="826"/>
    </row>
    <row r="13" spans="1:10" ht="20.100000000000001" customHeight="1" thickBot="1" x14ac:dyDescent="0.25">
      <c r="A13" s="719" t="s">
        <v>25</v>
      </c>
      <c r="B13" s="720" t="s">
        <v>607</v>
      </c>
      <c r="C13" s="721"/>
      <c r="D13" s="722">
        <v>0</v>
      </c>
      <c r="E13" s="723"/>
      <c r="F13" s="724"/>
      <c r="G13" s="710"/>
      <c r="H13" s="711"/>
      <c r="I13" s="725">
        <f t="shared" si="0"/>
        <v>0</v>
      </c>
      <c r="J13" s="826"/>
    </row>
    <row r="14" spans="1:10" ht="20.100000000000001" customHeight="1" x14ac:dyDescent="0.2">
      <c r="A14" s="719" t="s">
        <v>26</v>
      </c>
      <c r="B14" s="720" t="s">
        <v>617</v>
      </c>
      <c r="C14" s="721"/>
      <c r="D14" s="723"/>
      <c r="E14" s="726"/>
      <c r="F14" s="724"/>
      <c r="G14" s="710"/>
      <c r="H14" s="727"/>
      <c r="I14" s="728">
        <f t="shared" si="0"/>
        <v>0</v>
      </c>
      <c r="J14" s="826"/>
    </row>
    <row r="15" spans="1:10" ht="20.100000000000001" customHeight="1" thickBot="1" x14ac:dyDescent="0.25">
      <c r="A15" s="719" t="s">
        <v>27</v>
      </c>
      <c r="B15" s="720" t="s">
        <v>616</v>
      </c>
      <c r="C15" s="721"/>
      <c r="D15" s="729"/>
      <c r="E15" s="726"/>
      <c r="F15" s="724"/>
      <c r="G15" s="710"/>
      <c r="H15" s="727"/>
      <c r="I15" s="730">
        <f t="shared" si="0"/>
        <v>0</v>
      </c>
      <c r="J15" s="826"/>
    </row>
    <row r="16" spans="1:10" ht="20.100000000000001" customHeight="1" thickBot="1" x14ac:dyDescent="0.25">
      <c r="A16" s="719" t="s">
        <v>28</v>
      </c>
      <c r="B16" s="731" t="s">
        <v>211</v>
      </c>
      <c r="C16" s="732"/>
      <c r="D16" s="733">
        <f>+D17</f>
        <v>0</v>
      </c>
      <c r="E16" s="733"/>
      <c r="F16" s="734"/>
      <c r="G16" s="735">
        <f>+G17</f>
        <v>0</v>
      </c>
      <c r="H16" s="736">
        <f>+H17</f>
        <v>0</v>
      </c>
      <c r="I16" s="718">
        <f t="shared" si="0"/>
        <v>0</v>
      </c>
      <c r="J16" s="826"/>
    </row>
    <row r="17" spans="1:10" ht="20.100000000000001" customHeight="1" thickBot="1" x14ac:dyDescent="0.25">
      <c r="A17" s="719" t="s">
        <v>29</v>
      </c>
      <c r="B17" s="720" t="s">
        <v>608</v>
      </c>
      <c r="C17" s="737"/>
      <c r="D17" s="738"/>
      <c r="E17" s="722"/>
      <c r="F17" s="739"/>
      <c r="G17" s="740"/>
      <c r="H17" s="741"/>
      <c r="I17" s="725">
        <f t="shared" si="0"/>
        <v>0</v>
      </c>
      <c r="J17" s="826"/>
    </row>
    <row r="18" spans="1:10" ht="20.100000000000001" customHeight="1" thickBot="1" x14ac:dyDescent="0.25">
      <c r="A18" s="719" t="s">
        <v>30</v>
      </c>
      <c r="B18" s="277" t="s">
        <v>212</v>
      </c>
      <c r="C18" s="742"/>
      <c r="D18" s="718">
        <f>+D19</f>
        <v>0</v>
      </c>
      <c r="E18" s="718">
        <f>+E19</f>
        <v>0</v>
      </c>
      <c r="F18" s="743">
        <f>+F19</f>
        <v>0</v>
      </c>
      <c r="G18" s="716">
        <f>+G19</f>
        <v>0</v>
      </c>
      <c r="H18" s="717">
        <f>+H19</f>
        <v>0</v>
      </c>
      <c r="I18" s="718">
        <f t="shared" si="0"/>
        <v>0</v>
      </c>
      <c r="J18" s="826"/>
    </row>
    <row r="19" spans="1:10" ht="20.100000000000001" customHeight="1" thickBot="1" x14ac:dyDescent="0.25">
      <c r="A19" s="719" t="s">
        <v>31</v>
      </c>
      <c r="B19" s="744" t="s">
        <v>71</v>
      </c>
      <c r="C19" s="745"/>
      <c r="D19" s="746"/>
      <c r="E19" s="746"/>
      <c r="F19" s="747"/>
      <c r="G19" s="748"/>
      <c r="H19" s="749"/>
      <c r="I19" s="750">
        <f t="shared" si="0"/>
        <v>0</v>
      </c>
      <c r="J19" s="826"/>
    </row>
    <row r="20" spans="1:10" ht="20.100000000000001" customHeight="1" thickBot="1" x14ac:dyDescent="0.25">
      <c r="A20" s="827" t="s">
        <v>147</v>
      </c>
      <c r="B20" s="828"/>
      <c r="C20" s="751"/>
      <c r="D20" s="718">
        <f t="shared" ref="D20:I20" si="2">+D6+D9+D12+D16+D18</f>
        <v>0</v>
      </c>
      <c r="E20" s="718" t="e">
        <f t="shared" si="2"/>
        <v>#VALUE!</v>
      </c>
      <c r="F20" s="718">
        <f t="shared" si="2"/>
        <v>0</v>
      </c>
      <c r="G20" s="718">
        <f t="shared" si="2"/>
        <v>0</v>
      </c>
      <c r="H20" s="718">
        <f t="shared" si="2"/>
        <v>0</v>
      </c>
      <c r="I20" s="718" t="e">
        <f t="shared" si="2"/>
        <v>#VALUE!</v>
      </c>
      <c r="J20" s="826"/>
    </row>
  </sheetData>
  <mergeCells count="9">
    <mergeCell ref="J7:J20"/>
    <mergeCell ref="A1:I1"/>
    <mergeCell ref="A20:B20"/>
    <mergeCell ref="I3:I4"/>
    <mergeCell ref="E3:H3"/>
    <mergeCell ref="A3:A4"/>
    <mergeCell ref="B3:B4"/>
    <mergeCell ref="C3:C4"/>
    <mergeCell ref="D3:D4"/>
  </mergeCells>
  <phoneticPr fontId="0" type="noConversion"/>
  <printOptions horizontalCentered="1"/>
  <pageMargins left="0.78740157480314965" right="0.78740157480314965" top="1.0236220472440944" bottom="0.98425196850393704" header="0.78740157480314965" footer="0.78740157480314965"/>
  <pageSetup paperSize="9" scale="95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31"/>
  <sheetViews>
    <sheetView zoomScaleNormal="100" workbookViewId="0">
      <selection activeCell="C16" sqref="C16"/>
    </sheetView>
  </sheetViews>
  <sheetFormatPr defaultRowHeight="12.75" x14ac:dyDescent="0.2"/>
  <cols>
    <col min="1" max="1" width="5.83203125" style="86" customWidth="1"/>
    <col min="2" max="2" width="54.83203125" style="3" customWidth="1"/>
    <col min="3" max="4" width="17.6640625" style="3" customWidth="1"/>
    <col min="5" max="16384" width="9.33203125" style="3"/>
  </cols>
  <sheetData>
    <row r="1" spans="1:4" ht="31.5" customHeight="1" x14ac:dyDescent="0.25">
      <c r="B1" s="837" t="s">
        <v>7</v>
      </c>
      <c r="C1" s="837"/>
      <c r="D1" s="837"/>
    </row>
    <row r="2" spans="1:4" s="74" customFormat="1" ht="16.5" thickBot="1" x14ac:dyDescent="0.3">
      <c r="A2" s="73"/>
      <c r="B2" s="361"/>
      <c r="D2" s="43" t="s">
        <v>635</v>
      </c>
    </row>
    <row r="3" spans="1:4" s="76" customFormat="1" ht="48" customHeight="1" thickBot="1" x14ac:dyDescent="0.25">
      <c r="A3" s="75" t="s">
        <v>16</v>
      </c>
      <c r="B3" s="200" t="s">
        <v>17</v>
      </c>
      <c r="C3" s="200" t="s">
        <v>72</v>
      </c>
      <c r="D3" s="201" t="s">
        <v>73</v>
      </c>
    </row>
    <row r="4" spans="1:4" s="76" customFormat="1" ht="14.1" customHeight="1" thickBot="1" x14ac:dyDescent="0.25">
      <c r="A4" s="36" t="s">
        <v>505</v>
      </c>
      <c r="B4" s="202" t="s">
        <v>506</v>
      </c>
      <c r="C4" s="202" t="s">
        <v>507</v>
      </c>
      <c r="D4" s="203" t="s">
        <v>509</v>
      </c>
    </row>
    <row r="5" spans="1:4" ht="18" customHeight="1" x14ac:dyDescent="0.2">
      <c r="A5" s="138" t="s">
        <v>18</v>
      </c>
      <c r="B5" s="204" t="s">
        <v>169</v>
      </c>
      <c r="C5" s="478"/>
      <c r="D5" s="77"/>
    </row>
    <row r="6" spans="1:4" ht="18" customHeight="1" x14ac:dyDescent="0.2">
      <c r="A6" s="78" t="s">
        <v>19</v>
      </c>
      <c r="B6" s="205" t="s">
        <v>170</v>
      </c>
      <c r="C6" s="137"/>
      <c r="D6" s="80"/>
    </row>
    <row r="7" spans="1:4" ht="18" customHeight="1" x14ac:dyDescent="0.2">
      <c r="A7" s="78" t="s">
        <v>20</v>
      </c>
      <c r="B7" s="205" t="s">
        <v>121</v>
      </c>
      <c r="C7" s="137"/>
      <c r="D7" s="80"/>
    </row>
    <row r="8" spans="1:4" ht="18" customHeight="1" x14ac:dyDescent="0.2">
      <c r="A8" s="78" t="s">
        <v>21</v>
      </c>
      <c r="B8" s="205" t="s">
        <v>122</v>
      </c>
      <c r="C8" s="137"/>
      <c r="D8" s="80"/>
    </row>
    <row r="9" spans="1:4" ht="18" customHeight="1" x14ac:dyDescent="0.2">
      <c r="A9" s="78" t="s">
        <v>22</v>
      </c>
      <c r="B9" s="205" t="s">
        <v>162</v>
      </c>
      <c r="C9" s="137"/>
      <c r="D9" s="80"/>
    </row>
    <row r="10" spans="1:4" ht="18" customHeight="1" x14ac:dyDescent="0.2">
      <c r="A10" s="78" t="s">
        <v>23</v>
      </c>
      <c r="B10" s="205" t="s">
        <v>163</v>
      </c>
      <c r="C10" s="137"/>
      <c r="D10" s="80"/>
    </row>
    <row r="11" spans="1:4" ht="18" customHeight="1" x14ac:dyDescent="0.2">
      <c r="A11" s="78" t="s">
        <v>24</v>
      </c>
      <c r="B11" s="206" t="s">
        <v>164</v>
      </c>
      <c r="C11" s="763"/>
      <c r="D11" s="764"/>
    </row>
    <row r="12" spans="1:4" ht="18" customHeight="1" x14ac:dyDescent="0.2">
      <c r="A12" s="78" t="s">
        <v>26</v>
      </c>
      <c r="B12" s="206" t="s">
        <v>165</v>
      </c>
      <c r="C12" s="137"/>
      <c r="D12" s="80"/>
    </row>
    <row r="13" spans="1:4" ht="18" customHeight="1" x14ac:dyDescent="0.2">
      <c r="A13" s="78" t="s">
        <v>27</v>
      </c>
      <c r="B13" s="206" t="s">
        <v>166</v>
      </c>
      <c r="C13" s="137"/>
      <c r="D13" s="80"/>
    </row>
    <row r="14" spans="1:4" ht="18" customHeight="1" x14ac:dyDescent="0.2">
      <c r="A14" s="78" t="s">
        <v>28</v>
      </c>
      <c r="B14" s="206" t="s">
        <v>167</v>
      </c>
      <c r="C14" s="137"/>
      <c r="D14" s="80"/>
    </row>
    <row r="15" spans="1:4" ht="22.5" customHeight="1" x14ac:dyDescent="0.2">
      <c r="A15" s="78" t="s">
        <v>29</v>
      </c>
      <c r="B15" s="206" t="s">
        <v>168</v>
      </c>
      <c r="C15" s="137">
        <v>150001</v>
      </c>
      <c r="D15" s="80">
        <v>150000</v>
      </c>
    </row>
    <row r="16" spans="1:4" ht="18" customHeight="1" x14ac:dyDescent="0.2">
      <c r="A16" s="78" t="s">
        <v>30</v>
      </c>
      <c r="B16" s="205" t="s">
        <v>123</v>
      </c>
      <c r="C16" s="137"/>
      <c r="D16" s="80"/>
    </row>
    <row r="17" spans="1:4" ht="18" customHeight="1" x14ac:dyDescent="0.2">
      <c r="A17" s="78" t="s">
        <v>31</v>
      </c>
      <c r="B17" s="205" t="s">
        <v>9</v>
      </c>
      <c r="C17" s="137"/>
      <c r="D17" s="80"/>
    </row>
    <row r="18" spans="1:4" ht="18" customHeight="1" x14ac:dyDescent="0.2">
      <c r="A18" s="78" t="s">
        <v>32</v>
      </c>
      <c r="B18" s="205" t="s">
        <v>8</v>
      </c>
      <c r="C18" s="137"/>
      <c r="D18" s="80"/>
    </row>
    <row r="19" spans="1:4" ht="18" customHeight="1" x14ac:dyDescent="0.2">
      <c r="A19" s="78" t="s">
        <v>33</v>
      </c>
      <c r="B19" s="205" t="s">
        <v>124</v>
      </c>
      <c r="C19" s="137"/>
      <c r="D19" s="80"/>
    </row>
    <row r="20" spans="1:4" ht="18" customHeight="1" x14ac:dyDescent="0.2">
      <c r="A20" s="78" t="s">
        <v>34</v>
      </c>
      <c r="B20" s="205" t="s">
        <v>125</v>
      </c>
      <c r="C20" s="137"/>
      <c r="D20" s="80"/>
    </row>
    <row r="21" spans="1:4" ht="18" customHeight="1" x14ac:dyDescent="0.2">
      <c r="A21" s="78" t="s">
        <v>35</v>
      </c>
      <c r="B21" s="129"/>
      <c r="C21" s="79"/>
      <c r="D21" s="80"/>
    </row>
    <row r="22" spans="1:4" ht="18" customHeight="1" x14ac:dyDescent="0.2">
      <c r="A22" s="78" t="s">
        <v>36</v>
      </c>
      <c r="B22" s="81"/>
      <c r="C22" s="79"/>
      <c r="D22" s="80"/>
    </row>
    <row r="23" spans="1:4" ht="18" customHeight="1" x14ac:dyDescent="0.2">
      <c r="A23" s="78" t="s">
        <v>37</v>
      </c>
      <c r="B23" s="81"/>
      <c r="C23" s="79"/>
      <c r="D23" s="80"/>
    </row>
    <row r="24" spans="1:4" ht="18" customHeight="1" x14ac:dyDescent="0.2">
      <c r="A24" s="78" t="s">
        <v>38</v>
      </c>
      <c r="B24" s="81"/>
      <c r="C24" s="79"/>
      <c r="D24" s="80"/>
    </row>
    <row r="25" spans="1:4" ht="18" customHeight="1" x14ac:dyDescent="0.2">
      <c r="A25" s="78" t="s">
        <v>39</v>
      </c>
      <c r="B25" s="81"/>
      <c r="C25" s="79"/>
      <c r="D25" s="80"/>
    </row>
    <row r="26" spans="1:4" ht="18" customHeight="1" x14ac:dyDescent="0.2">
      <c r="A26" s="78" t="s">
        <v>40</v>
      </c>
      <c r="B26" s="81"/>
      <c r="C26" s="79"/>
      <c r="D26" s="80"/>
    </row>
    <row r="27" spans="1:4" ht="18" customHeight="1" x14ac:dyDescent="0.2">
      <c r="A27" s="78" t="s">
        <v>41</v>
      </c>
      <c r="B27" s="81"/>
      <c r="C27" s="79"/>
      <c r="D27" s="80"/>
    </row>
    <row r="28" spans="1:4" ht="18" customHeight="1" x14ac:dyDescent="0.2">
      <c r="A28" s="78" t="s">
        <v>42</v>
      </c>
      <c r="B28" s="81"/>
      <c r="C28" s="79"/>
      <c r="D28" s="80"/>
    </row>
    <row r="29" spans="1:4" ht="18" customHeight="1" thickBot="1" x14ac:dyDescent="0.25">
      <c r="A29" s="139" t="s">
        <v>43</v>
      </c>
      <c r="B29" s="82"/>
      <c r="C29" s="83"/>
      <c r="D29" s="84"/>
    </row>
    <row r="30" spans="1:4" ht="18" customHeight="1" thickBot="1" x14ac:dyDescent="0.25">
      <c r="A30" s="37" t="s">
        <v>44</v>
      </c>
      <c r="B30" s="207" t="s">
        <v>52</v>
      </c>
      <c r="C30" s="208">
        <f>+C5+C6+C7+C8+C9+C16+C17+C18+C19+C20+C21+C22+C23+C24+C25+C26+C27+C28+C29</f>
        <v>0</v>
      </c>
      <c r="D30" s="209">
        <f>+D5+D6+D7+D8+D9+D16+D17+D18+D19+D20+D21+D22+D23+D24+D25+D26+D27+D28+D29</f>
        <v>0</v>
      </c>
    </row>
    <row r="31" spans="1:4" ht="8.25" customHeight="1" x14ac:dyDescent="0.2">
      <c r="A31" s="85"/>
      <c r="B31" s="836"/>
      <c r="C31" s="836"/>
      <c r="D31" s="836"/>
    </row>
  </sheetData>
  <sheetProtection selectLockedCells="1" selectUnlockedCells="1"/>
  <mergeCells count="2">
    <mergeCell ref="B31:D31"/>
    <mergeCell ref="B1:D1"/>
  </mergeCells>
  <phoneticPr fontId="30" type="noConversion"/>
  <printOptions horizontalCentered="1"/>
  <pageMargins left="0.78740157480314965" right="0.78740157480314965" top="1.0629921259842521" bottom="0.98425196850393704" header="0.78740157480314965" footer="0.78740157480314965"/>
  <pageSetup paperSize="9" scale="95" orientation="portrait" horizontalDpi="300" verticalDpi="300" r:id="rId1"/>
  <headerFooter alignWithMargins="0">
    <oddHeader>&amp;R&amp;"Times New Roman CE,Dőlt"&amp;11 &amp;"Times New Roman CE,Félkövér dőlt"3. tájékoztató tábla a ./...... (........) önkorm. rendelethez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25">
    <tabColor rgb="FF92D050"/>
    <pageSetUpPr fitToPage="1"/>
  </sheetPr>
  <dimension ref="A1:Q81"/>
  <sheetViews>
    <sheetView topLeftCell="A7" zoomScale="145" zoomScaleNormal="145" workbookViewId="0">
      <selection activeCell="E28" sqref="E28"/>
    </sheetView>
  </sheetViews>
  <sheetFormatPr defaultRowHeight="15.75" x14ac:dyDescent="0.25"/>
  <cols>
    <col min="1" max="1" width="4.83203125" style="103" customWidth="1"/>
    <col min="2" max="2" width="31.1640625" style="121" customWidth="1"/>
    <col min="3" max="14" width="10.1640625" style="121" bestFit="1" customWidth="1"/>
    <col min="15" max="15" width="12.6640625" style="103" customWidth="1"/>
    <col min="16" max="16" width="9.33203125" style="121"/>
    <col min="17" max="17" width="13.33203125" style="121" customWidth="1"/>
    <col min="18" max="16384" width="9.33203125" style="121"/>
  </cols>
  <sheetData>
    <row r="1" spans="1:17" ht="31.5" customHeight="1" x14ac:dyDescent="0.25">
      <c r="A1" s="841" t="str">
        <f>+CONCATENATE("Előirányzat-felhasználási terv",CHAR(10),LEFT(ÖSSZEFÜGGÉSEK!A5,4),". évre")</f>
        <v>Előirányzat-felhasználási terv
2021. évre</v>
      </c>
      <c r="B1" s="842"/>
      <c r="C1" s="842"/>
      <c r="D1" s="842"/>
      <c r="E1" s="842"/>
      <c r="F1" s="842"/>
      <c r="G1" s="842"/>
      <c r="H1" s="842"/>
      <c r="I1" s="842"/>
      <c r="J1" s="842"/>
      <c r="K1" s="842"/>
      <c r="L1" s="842"/>
      <c r="M1" s="842"/>
      <c r="N1" s="842"/>
      <c r="O1" s="842"/>
    </row>
    <row r="2" spans="1:17" ht="16.5" thickBot="1" x14ac:dyDescent="0.3">
      <c r="O2" s="4" t="s">
        <v>635</v>
      </c>
    </row>
    <row r="3" spans="1:17" s="103" customFormat="1" ht="36.75" customHeight="1" thickBot="1" x14ac:dyDescent="0.3">
      <c r="A3" s="100" t="s">
        <v>16</v>
      </c>
      <c r="B3" s="101" t="s">
        <v>62</v>
      </c>
      <c r="C3" s="101" t="s">
        <v>74</v>
      </c>
      <c r="D3" s="101" t="s">
        <v>75</v>
      </c>
      <c r="E3" s="101" t="s">
        <v>76</v>
      </c>
      <c r="F3" s="101" t="s">
        <v>77</v>
      </c>
      <c r="G3" s="101" t="s">
        <v>78</v>
      </c>
      <c r="H3" s="101" t="s">
        <v>79</v>
      </c>
      <c r="I3" s="101" t="s">
        <v>80</v>
      </c>
      <c r="J3" s="101" t="s">
        <v>81</v>
      </c>
      <c r="K3" s="101" t="s">
        <v>82</v>
      </c>
      <c r="L3" s="101" t="s">
        <v>83</v>
      </c>
      <c r="M3" s="101" t="s">
        <v>84</v>
      </c>
      <c r="N3" s="101" t="s">
        <v>85</v>
      </c>
      <c r="O3" s="102" t="s">
        <v>52</v>
      </c>
    </row>
    <row r="4" spans="1:17" s="105" customFormat="1" ht="15" customHeight="1" thickBot="1" x14ac:dyDescent="0.25">
      <c r="A4" s="104" t="s">
        <v>18</v>
      </c>
      <c r="B4" s="838" t="s">
        <v>57</v>
      </c>
      <c r="C4" s="839"/>
      <c r="D4" s="839"/>
      <c r="E4" s="839"/>
      <c r="F4" s="839"/>
      <c r="G4" s="839"/>
      <c r="H4" s="839"/>
      <c r="I4" s="839"/>
      <c r="J4" s="839"/>
      <c r="K4" s="839"/>
      <c r="L4" s="839"/>
      <c r="M4" s="839"/>
      <c r="N4" s="839"/>
      <c r="O4" s="840"/>
    </row>
    <row r="5" spans="1:17" s="105" customFormat="1" ht="22.5" x14ac:dyDescent="0.2">
      <c r="A5" s="106" t="s">
        <v>19</v>
      </c>
      <c r="B5" s="457" t="s">
        <v>382</v>
      </c>
      <c r="C5" s="107">
        <f>$O5/12</f>
        <v>14503382.083333334</v>
      </c>
      <c r="D5" s="107">
        <f t="shared" ref="D5:N6" si="0">$O5/12</f>
        <v>14503382.083333334</v>
      </c>
      <c r="E5" s="107">
        <f t="shared" si="0"/>
        <v>14503382.083333334</v>
      </c>
      <c r="F5" s="107">
        <f t="shared" si="0"/>
        <v>14503382.083333334</v>
      </c>
      <c r="G5" s="107">
        <f t="shared" si="0"/>
        <v>14503382.083333334</v>
      </c>
      <c r="H5" s="107">
        <f t="shared" si="0"/>
        <v>14503382.083333334</v>
      </c>
      <c r="I5" s="107">
        <f t="shared" si="0"/>
        <v>14503382.083333334</v>
      </c>
      <c r="J5" s="107">
        <f t="shared" si="0"/>
        <v>14503382.083333334</v>
      </c>
      <c r="K5" s="107">
        <f t="shared" si="0"/>
        <v>14503382.083333334</v>
      </c>
      <c r="L5" s="107">
        <f t="shared" si="0"/>
        <v>14503382.083333334</v>
      </c>
      <c r="M5" s="107">
        <f t="shared" si="0"/>
        <v>14503382.083333334</v>
      </c>
      <c r="N5" s="107">
        <f t="shared" si="0"/>
        <v>14503382.083333334</v>
      </c>
      <c r="O5" s="108">
        <f>'1.1.sz.mell.'!C5</f>
        <v>174040585</v>
      </c>
      <c r="Q5" s="479"/>
    </row>
    <row r="6" spans="1:17" s="112" customFormat="1" ht="22.5" x14ac:dyDescent="0.2">
      <c r="A6" s="109" t="s">
        <v>20</v>
      </c>
      <c r="B6" s="280" t="s">
        <v>429</v>
      </c>
      <c r="C6" s="110">
        <f>$O6/12</f>
        <v>0</v>
      </c>
      <c r="D6" s="110">
        <f t="shared" si="0"/>
        <v>0</v>
      </c>
      <c r="E6" s="110">
        <f t="shared" si="0"/>
        <v>0</v>
      </c>
      <c r="F6" s="110">
        <f t="shared" si="0"/>
        <v>0</v>
      </c>
      <c r="G6" s="110">
        <f t="shared" si="0"/>
        <v>0</v>
      </c>
      <c r="H6" s="110">
        <f t="shared" si="0"/>
        <v>0</v>
      </c>
      <c r="I6" s="110">
        <f t="shared" si="0"/>
        <v>0</v>
      </c>
      <c r="J6" s="110">
        <f t="shared" si="0"/>
        <v>0</v>
      </c>
      <c r="K6" s="110">
        <f t="shared" si="0"/>
        <v>0</v>
      </c>
      <c r="L6" s="110">
        <f t="shared" si="0"/>
        <v>0</v>
      </c>
      <c r="M6" s="110">
        <f t="shared" si="0"/>
        <v>0</v>
      </c>
      <c r="N6" s="110">
        <f t="shared" si="0"/>
        <v>0</v>
      </c>
      <c r="O6" s="111">
        <f>'1.1.sz.mell.'!C12</f>
        <v>0</v>
      </c>
      <c r="Q6" s="479"/>
    </row>
    <row r="7" spans="1:17" s="112" customFormat="1" ht="22.5" x14ac:dyDescent="0.2">
      <c r="A7" s="109" t="s">
        <v>21</v>
      </c>
      <c r="B7" s="279" t="s">
        <v>430</v>
      </c>
      <c r="C7" s="110">
        <f>$O7/12</f>
        <v>0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4">
        <f>'1.1.sz.mell.'!C19</f>
        <v>0</v>
      </c>
      <c r="Q7" s="479"/>
    </row>
    <row r="8" spans="1:17" s="112" customFormat="1" ht="14.1" customHeight="1" x14ac:dyDescent="0.2">
      <c r="A8" s="109" t="s">
        <v>22</v>
      </c>
      <c r="B8" s="278" t="s">
        <v>176</v>
      </c>
      <c r="C8" s="110"/>
      <c r="D8" s="110"/>
      <c r="E8" s="110">
        <f>O8/2</f>
        <v>5207250</v>
      </c>
      <c r="F8" s="110"/>
      <c r="G8" s="110"/>
      <c r="H8" s="110"/>
      <c r="I8" s="110"/>
      <c r="J8" s="110"/>
      <c r="K8" s="110">
        <f>E8</f>
        <v>5207250</v>
      </c>
      <c r="L8" s="110"/>
      <c r="M8" s="110"/>
      <c r="N8" s="110"/>
      <c r="O8" s="111">
        <f>'1.1.sz.mell.'!C26</f>
        <v>10414500</v>
      </c>
      <c r="Q8" s="479"/>
    </row>
    <row r="9" spans="1:17" s="112" customFormat="1" ht="14.1" customHeight="1" x14ac:dyDescent="0.2">
      <c r="A9" s="109" t="s">
        <v>23</v>
      </c>
      <c r="B9" s="278" t="s">
        <v>431</v>
      </c>
      <c r="C9" s="110">
        <f t="shared" ref="C9:N11" si="1">$O9/12</f>
        <v>2053318.0833333333</v>
      </c>
      <c r="D9" s="110">
        <f t="shared" si="1"/>
        <v>2053318.0833333333</v>
      </c>
      <c r="E9" s="110">
        <f t="shared" si="1"/>
        <v>2053318.0833333333</v>
      </c>
      <c r="F9" s="110">
        <f t="shared" si="1"/>
        <v>2053318.0833333333</v>
      </c>
      <c r="G9" s="110">
        <f t="shared" si="1"/>
        <v>2053318.0833333333</v>
      </c>
      <c r="H9" s="110">
        <f t="shared" si="1"/>
        <v>2053318.0833333333</v>
      </c>
      <c r="I9" s="110">
        <f t="shared" si="1"/>
        <v>2053318.0833333333</v>
      </c>
      <c r="J9" s="110">
        <f t="shared" si="1"/>
        <v>2053318.0833333333</v>
      </c>
      <c r="K9" s="110">
        <f t="shared" si="1"/>
        <v>2053318.0833333333</v>
      </c>
      <c r="L9" s="110">
        <f t="shared" si="1"/>
        <v>2053318.0833333333</v>
      </c>
      <c r="M9" s="110">
        <f t="shared" si="1"/>
        <v>2053318.0833333333</v>
      </c>
      <c r="N9" s="110">
        <f t="shared" si="1"/>
        <v>2053318.0833333333</v>
      </c>
      <c r="O9" s="111">
        <f>'1.1.sz.mell.'!C34</f>
        <v>24639817</v>
      </c>
      <c r="Q9" s="479"/>
    </row>
    <row r="10" spans="1:17" s="112" customFormat="1" ht="14.1" customHeight="1" x14ac:dyDescent="0.2">
      <c r="A10" s="109" t="s">
        <v>24</v>
      </c>
      <c r="B10" s="278" t="s">
        <v>10</v>
      </c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1">
        <f>'1.1.sz.mell.'!C46</f>
        <v>0</v>
      </c>
      <c r="Q10" s="479"/>
    </row>
    <row r="11" spans="1:17" s="112" customFormat="1" ht="14.1" customHeight="1" x14ac:dyDescent="0.2">
      <c r="A11" s="109" t="s">
        <v>25</v>
      </c>
      <c r="B11" s="278" t="s">
        <v>384</v>
      </c>
      <c r="C11" s="110">
        <f t="shared" si="1"/>
        <v>7687096.333333333</v>
      </c>
      <c r="D11" s="110">
        <f t="shared" si="1"/>
        <v>7687096.333333333</v>
      </c>
      <c r="E11" s="110">
        <f t="shared" si="1"/>
        <v>7687096.333333333</v>
      </c>
      <c r="F11" s="110">
        <f t="shared" si="1"/>
        <v>7687096.333333333</v>
      </c>
      <c r="G11" s="110">
        <f t="shared" si="1"/>
        <v>7687096.333333333</v>
      </c>
      <c r="H11" s="110">
        <f t="shared" si="1"/>
        <v>7687096.333333333</v>
      </c>
      <c r="I11" s="110">
        <f t="shared" si="1"/>
        <v>7687096.333333333</v>
      </c>
      <c r="J11" s="110">
        <f t="shared" si="1"/>
        <v>7687096.333333333</v>
      </c>
      <c r="K11" s="110">
        <f t="shared" si="1"/>
        <v>7687096.333333333</v>
      </c>
      <c r="L11" s="110">
        <f t="shared" si="1"/>
        <v>7687096.333333333</v>
      </c>
      <c r="M11" s="110">
        <f t="shared" si="1"/>
        <v>7687096.333333333</v>
      </c>
      <c r="N11" s="110">
        <f t="shared" si="1"/>
        <v>7687096.333333333</v>
      </c>
      <c r="O11" s="111">
        <f>'1.1.sz.mell.'!C52</f>
        <v>92245156</v>
      </c>
      <c r="Q11" s="479"/>
    </row>
    <row r="12" spans="1:17" s="112" customFormat="1" ht="22.5" x14ac:dyDescent="0.2">
      <c r="A12" s="109" t="s">
        <v>26</v>
      </c>
      <c r="B12" s="280" t="s">
        <v>417</v>
      </c>
      <c r="C12" s="110"/>
      <c r="D12" s="110"/>
      <c r="E12" s="110"/>
      <c r="F12" s="110"/>
      <c r="G12" s="110"/>
      <c r="H12" s="110"/>
      <c r="I12" s="110">
        <f>O12</f>
        <v>0</v>
      </c>
      <c r="J12" s="110"/>
      <c r="K12" s="110"/>
      <c r="L12" s="110"/>
      <c r="M12" s="110"/>
      <c r="N12" s="110"/>
      <c r="O12" s="111">
        <f>'1.1.sz.mell.'!C57</f>
        <v>0</v>
      </c>
      <c r="Q12" s="479"/>
    </row>
    <row r="13" spans="1:17" s="112" customFormat="1" ht="14.1" customHeight="1" thickBot="1" x14ac:dyDescent="0.25">
      <c r="A13" s="109" t="s">
        <v>27</v>
      </c>
      <c r="B13" s="278" t="s">
        <v>11</v>
      </c>
      <c r="C13" s="110">
        <f>'1. sz tájékoztató t.'!C86</f>
        <v>32496710</v>
      </c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1">
        <f>SUM(C13:N13)</f>
        <v>32496710</v>
      </c>
      <c r="Q13" s="479"/>
    </row>
    <row r="14" spans="1:17" s="105" customFormat="1" ht="15.95" customHeight="1" thickBot="1" x14ac:dyDescent="0.25">
      <c r="A14" s="104" t="s">
        <v>28</v>
      </c>
      <c r="B14" s="38" t="s">
        <v>110</v>
      </c>
      <c r="C14" s="115">
        <f>SUM(C5:C13)</f>
        <v>56740506.5</v>
      </c>
      <c r="D14" s="115">
        <f t="shared" ref="D14:N14" si="2">SUM(D5:D13)</f>
        <v>24243796.5</v>
      </c>
      <c r="E14" s="115">
        <f t="shared" si="2"/>
        <v>29451046.5</v>
      </c>
      <c r="F14" s="115">
        <f t="shared" si="2"/>
        <v>24243796.5</v>
      </c>
      <c r="G14" s="115">
        <f t="shared" si="2"/>
        <v>24243796.5</v>
      </c>
      <c r="H14" s="115">
        <f t="shared" si="2"/>
        <v>24243796.5</v>
      </c>
      <c r="I14" s="115">
        <f t="shared" si="2"/>
        <v>24243796.5</v>
      </c>
      <c r="J14" s="115">
        <f t="shared" si="2"/>
        <v>24243796.5</v>
      </c>
      <c r="K14" s="115">
        <f t="shared" si="2"/>
        <v>29451046.5</v>
      </c>
      <c r="L14" s="115">
        <f t="shared" si="2"/>
        <v>24243796.5</v>
      </c>
      <c r="M14" s="115">
        <f t="shared" si="2"/>
        <v>24243796.5</v>
      </c>
      <c r="N14" s="115">
        <f t="shared" si="2"/>
        <v>24243796.5</v>
      </c>
      <c r="O14" s="116">
        <f>SUM(O5:O13)</f>
        <v>333836768</v>
      </c>
      <c r="Q14" s="479"/>
    </row>
    <row r="15" spans="1:17" s="105" customFormat="1" ht="15" customHeight="1" thickBot="1" x14ac:dyDescent="0.25">
      <c r="A15" s="104" t="s">
        <v>29</v>
      </c>
      <c r="B15" s="838" t="s">
        <v>58</v>
      </c>
      <c r="C15" s="839"/>
      <c r="D15" s="839"/>
      <c r="E15" s="839"/>
      <c r="F15" s="839"/>
      <c r="G15" s="839"/>
      <c r="H15" s="839"/>
      <c r="I15" s="839"/>
      <c r="J15" s="839"/>
      <c r="K15" s="839"/>
      <c r="L15" s="839"/>
      <c r="M15" s="839"/>
      <c r="N15" s="839"/>
      <c r="O15" s="840"/>
      <c r="Q15" s="479"/>
    </row>
    <row r="16" spans="1:17" s="112" customFormat="1" ht="14.1" customHeight="1" x14ac:dyDescent="0.2">
      <c r="A16" s="117" t="s">
        <v>30</v>
      </c>
      <c r="B16" s="281" t="s">
        <v>63</v>
      </c>
      <c r="C16" s="113">
        <f>$O16/12</f>
        <v>13384945.916666666</v>
      </c>
      <c r="D16" s="113">
        <f t="shared" ref="D16:N20" si="3">$O16/12</f>
        <v>13384945.916666666</v>
      </c>
      <c r="E16" s="113">
        <f t="shared" si="3"/>
        <v>13384945.916666666</v>
      </c>
      <c r="F16" s="113">
        <f t="shared" si="3"/>
        <v>13384945.916666666</v>
      </c>
      <c r="G16" s="113">
        <f t="shared" si="3"/>
        <v>13384945.916666666</v>
      </c>
      <c r="H16" s="113">
        <f t="shared" si="3"/>
        <v>13384945.916666666</v>
      </c>
      <c r="I16" s="113">
        <f t="shared" si="3"/>
        <v>13384945.916666666</v>
      </c>
      <c r="J16" s="113">
        <f t="shared" si="3"/>
        <v>13384945.916666666</v>
      </c>
      <c r="K16" s="113">
        <f t="shared" si="3"/>
        <v>13384945.916666666</v>
      </c>
      <c r="L16" s="113">
        <f t="shared" si="3"/>
        <v>13384945.916666666</v>
      </c>
      <c r="M16" s="113">
        <f t="shared" si="3"/>
        <v>13384945.916666666</v>
      </c>
      <c r="N16" s="113">
        <f t="shared" si="3"/>
        <v>13384945.916666666</v>
      </c>
      <c r="O16" s="114">
        <f>'1.1.sz.mell.'!C96</f>
        <v>160619351</v>
      </c>
      <c r="Q16" s="479"/>
    </row>
    <row r="17" spans="1:17" s="112" customFormat="1" ht="27" customHeight="1" x14ac:dyDescent="0.2">
      <c r="A17" s="109" t="s">
        <v>31</v>
      </c>
      <c r="B17" s="280" t="s">
        <v>185</v>
      </c>
      <c r="C17" s="113">
        <f>$O17/12</f>
        <v>1785179.8333333333</v>
      </c>
      <c r="D17" s="113">
        <f t="shared" si="3"/>
        <v>1785179.8333333333</v>
      </c>
      <c r="E17" s="113">
        <f t="shared" si="3"/>
        <v>1785179.8333333333</v>
      </c>
      <c r="F17" s="113">
        <f t="shared" si="3"/>
        <v>1785179.8333333333</v>
      </c>
      <c r="G17" s="113">
        <f t="shared" si="3"/>
        <v>1785179.8333333333</v>
      </c>
      <c r="H17" s="113">
        <f t="shared" si="3"/>
        <v>1785179.8333333333</v>
      </c>
      <c r="I17" s="113">
        <f t="shared" si="3"/>
        <v>1785179.8333333333</v>
      </c>
      <c r="J17" s="113">
        <f t="shared" si="3"/>
        <v>1785179.8333333333</v>
      </c>
      <c r="K17" s="113">
        <f t="shared" si="3"/>
        <v>1785179.8333333333</v>
      </c>
      <c r="L17" s="113">
        <f t="shared" si="3"/>
        <v>1785179.8333333333</v>
      </c>
      <c r="M17" s="113">
        <f t="shared" si="3"/>
        <v>1785179.8333333333</v>
      </c>
      <c r="N17" s="113">
        <f t="shared" si="3"/>
        <v>1785179.8333333333</v>
      </c>
      <c r="O17" s="114">
        <f>'1.1.sz.mell.'!C97</f>
        <v>21422158</v>
      </c>
      <c r="Q17" s="479"/>
    </row>
    <row r="18" spans="1:17" s="112" customFormat="1" ht="14.1" customHeight="1" x14ac:dyDescent="0.2">
      <c r="A18" s="109" t="s">
        <v>32</v>
      </c>
      <c r="B18" s="278" t="s">
        <v>141</v>
      </c>
      <c r="C18" s="113">
        <f>$O18/12</f>
        <v>8017463.333333333</v>
      </c>
      <c r="D18" s="113">
        <f t="shared" si="3"/>
        <v>8017463.333333333</v>
      </c>
      <c r="E18" s="113">
        <f t="shared" si="3"/>
        <v>8017463.333333333</v>
      </c>
      <c r="F18" s="113">
        <f t="shared" si="3"/>
        <v>8017463.333333333</v>
      </c>
      <c r="G18" s="113">
        <f t="shared" si="3"/>
        <v>8017463.333333333</v>
      </c>
      <c r="H18" s="113">
        <f t="shared" si="3"/>
        <v>8017463.333333333</v>
      </c>
      <c r="I18" s="113">
        <f t="shared" si="3"/>
        <v>8017463.333333333</v>
      </c>
      <c r="J18" s="113">
        <f t="shared" si="3"/>
        <v>8017463.333333333</v>
      </c>
      <c r="K18" s="113">
        <f t="shared" si="3"/>
        <v>8017463.333333333</v>
      </c>
      <c r="L18" s="113">
        <f t="shared" si="3"/>
        <v>8017463.333333333</v>
      </c>
      <c r="M18" s="113">
        <f t="shared" si="3"/>
        <v>8017463.333333333</v>
      </c>
      <c r="N18" s="113">
        <f t="shared" si="3"/>
        <v>8017463.333333333</v>
      </c>
      <c r="O18" s="114">
        <f>'1.1.sz.mell.'!C98</f>
        <v>96209560</v>
      </c>
      <c r="Q18" s="479"/>
    </row>
    <row r="19" spans="1:17" s="112" customFormat="1" ht="14.1" customHeight="1" x14ac:dyDescent="0.2">
      <c r="A19" s="109" t="s">
        <v>33</v>
      </c>
      <c r="B19" s="278" t="s">
        <v>186</v>
      </c>
      <c r="C19" s="113">
        <f>$O19/12</f>
        <v>3049916.6666666665</v>
      </c>
      <c r="D19" s="113">
        <f t="shared" si="3"/>
        <v>3049916.6666666665</v>
      </c>
      <c r="E19" s="113">
        <f t="shared" si="3"/>
        <v>3049916.6666666665</v>
      </c>
      <c r="F19" s="113">
        <f t="shared" si="3"/>
        <v>3049916.6666666665</v>
      </c>
      <c r="G19" s="113">
        <f t="shared" si="3"/>
        <v>3049916.6666666665</v>
      </c>
      <c r="H19" s="113">
        <f t="shared" si="3"/>
        <v>3049916.6666666665</v>
      </c>
      <c r="I19" s="113">
        <f t="shared" si="3"/>
        <v>3049916.6666666665</v>
      </c>
      <c r="J19" s="113">
        <f t="shared" si="3"/>
        <v>3049916.6666666665</v>
      </c>
      <c r="K19" s="113">
        <f t="shared" si="3"/>
        <v>3049916.6666666665</v>
      </c>
      <c r="L19" s="113">
        <f t="shared" si="3"/>
        <v>3049916.6666666665</v>
      </c>
      <c r="M19" s="113">
        <f t="shared" si="3"/>
        <v>3049916.6666666665</v>
      </c>
      <c r="N19" s="113">
        <f t="shared" si="3"/>
        <v>3049916.6666666665</v>
      </c>
      <c r="O19" s="114">
        <f>'1.1.sz.mell.'!C99</f>
        <v>36599000</v>
      </c>
      <c r="Q19" s="479"/>
    </row>
    <row r="20" spans="1:17" s="112" customFormat="1" ht="14.1" customHeight="1" x14ac:dyDescent="0.2">
      <c r="A20" s="109" t="s">
        <v>34</v>
      </c>
      <c r="B20" s="278" t="s">
        <v>12</v>
      </c>
      <c r="C20" s="113">
        <f>$O20/12</f>
        <v>858113.66666666663</v>
      </c>
      <c r="D20" s="113">
        <f t="shared" si="3"/>
        <v>858113.66666666663</v>
      </c>
      <c r="E20" s="113">
        <f t="shared" si="3"/>
        <v>858113.66666666663</v>
      </c>
      <c r="F20" s="113">
        <f t="shared" si="3"/>
        <v>858113.66666666663</v>
      </c>
      <c r="G20" s="113">
        <f t="shared" si="3"/>
        <v>858113.66666666663</v>
      </c>
      <c r="H20" s="113">
        <f t="shared" si="3"/>
        <v>858113.66666666663</v>
      </c>
      <c r="I20" s="113">
        <f t="shared" si="3"/>
        <v>858113.66666666663</v>
      </c>
      <c r="J20" s="113">
        <f t="shared" si="3"/>
        <v>858113.66666666663</v>
      </c>
      <c r="K20" s="113">
        <f t="shared" si="3"/>
        <v>858113.66666666663</v>
      </c>
      <c r="L20" s="113">
        <f t="shared" si="3"/>
        <v>858113.66666666663</v>
      </c>
      <c r="M20" s="113">
        <f t="shared" si="3"/>
        <v>858113.66666666663</v>
      </c>
      <c r="N20" s="113">
        <f t="shared" si="3"/>
        <v>858113.66666666663</v>
      </c>
      <c r="O20" s="114">
        <f>'1.1.sz.mell.'!C100</f>
        <v>10297364</v>
      </c>
      <c r="Q20" s="479"/>
    </row>
    <row r="21" spans="1:17" s="112" customFormat="1" ht="14.1" customHeight="1" x14ac:dyDescent="0.2">
      <c r="A21" s="109" t="s">
        <v>35</v>
      </c>
      <c r="B21" s="278" t="s">
        <v>227</v>
      </c>
      <c r="C21" s="110"/>
      <c r="D21" s="110"/>
      <c r="E21" s="110">
        <f>O21</f>
        <v>149606</v>
      </c>
      <c r="F21" s="110"/>
      <c r="G21" s="110"/>
      <c r="H21" s="110"/>
      <c r="I21" s="110"/>
      <c r="J21" s="110"/>
      <c r="K21" s="110"/>
      <c r="L21" s="110"/>
      <c r="M21" s="110"/>
      <c r="N21" s="110"/>
      <c r="O21" s="114">
        <f>'1.1.sz.mell.'!C117</f>
        <v>149606</v>
      </c>
      <c r="Q21" s="479"/>
    </row>
    <row r="22" spans="1:17" s="112" customFormat="1" x14ac:dyDescent="0.2">
      <c r="A22" s="109" t="s">
        <v>36</v>
      </c>
      <c r="B22" s="280" t="s">
        <v>189</v>
      </c>
      <c r="C22" s="110"/>
      <c r="D22" s="110"/>
      <c r="E22" s="110">
        <f t="shared" ref="E22:E23" si="4">O22</f>
        <v>3540408</v>
      </c>
      <c r="F22" s="110"/>
      <c r="G22" s="110"/>
      <c r="H22" s="110"/>
      <c r="I22" s="110"/>
      <c r="J22" s="110"/>
      <c r="K22" s="110"/>
      <c r="L22" s="110"/>
      <c r="M22" s="110"/>
      <c r="N22" s="110"/>
      <c r="O22" s="114">
        <f>'1.1.sz.mell.'!C119</f>
        <v>3540408</v>
      </c>
      <c r="Q22" s="479"/>
    </row>
    <row r="23" spans="1:17" s="112" customFormat="1" ht="14.1" customHeight="1" x14ac:dyDescent="0.2">
      <c r="A23" s="109" t="s">
        <v>37</v>
      </c>
      <c r="B23" s="278" t="s">
        <v>230</v>
      </c>
      <c r="C23" s="110"/>
      <c r="D23" s="110"/>
      <c r="E23" s="110">
        <f t="shared" si="4"/>
        <v>4999321</v>
      </c>
      <c r="F23" s="110"/>
      <c r="G23" s="110"/>
      <c r="H23" s="110"/>
      <c r="I23" s="110"/>
      <c r="J23" s="110"/>
      <c r="K23" s="110"/>
      <c r="L23" s="110"/>
      <c r="M23" s="110"/>
      <c r="N23" s="110"/>
      <c r="O23" s="114">
        <f>'1.1.sz.mell.'!C121</f>
        <v>4999321</v>
      </c>
      <c r="Q23" s="479"/>
    </row>
    <row r="24" spans="1:17" s="112" customFormat="1" ht="14.1" customHeight="1" thickBot="1" x14ac:dyDescent="0.25">
      <c r="A24" s="109" t="s">
        <v>38</v>
      </c>
      <c r="B24" s="278" t="s">
        <v>13</v>
      </c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4">
        <f>'1.1.sz.mell.'!C104</f>
        <v>0</v>
      </c>
      <c r="Q24" s="479"/>
    </row>
    <row r="25" spans="1:17" s="105" customFormat="1" ht="15.95" customHeight="1" thickBot="1" x14ac:dyDescent="0.25">
      <c r="A25" s="118" t="s">
        <v>39</v>
      </c>
      <c r="B25" s="38" t="s">
        <v>111</v>
      </c>
      <c r="C25" s="115">
        <f t="shared" ref="C25:N25" si="5">SUM(C16:C24)</f>
        <v>27095619.416666668</v>
      </c>
      <c r="D25" s="115">
        <f t="shared" si="5"/>
        <v>27095619.416666668</v>
      </c>
      <c r="E25" s="115">
        <f t="shared" si="5"/>
        <v>35784954.416666672</v>
      </c>
      <c r="F25" s="115">
        <f t="shared" si="5"/>
        <v>27095619.416666668</v>
      </c>
      <c r="G25" s="115">
        <f t="shared" si="5"/>
        <v>27095619.416666668</v>
      </c>
      <c r="H25" s="115">
        <f t="shared" si="5"/>
        <v>27095619.416666668</v>
      </c>
      <c r="I25" s="115">
        <f t="shared" si="5"/>
        <v>27095619.416666668</v>
      </c>
      <c r="J25" s="115">
        <f t="shared" si="5"/>
        <v>27095619.416666668</v>
      </c>
      <c r="K25" s="115">
        <f t="shared" si="5"/>
        <v>27095619.416666668</v>
      </c>
      <c r="L25" s="115">
        <f t="shared" si="5"/>
        <v>27095619.416666668</v>
      </c>
      <c r="M25" s="115">
        <f t="shared" si="5"/>
        <v>27095619.416666668</v>
      </c>
      <c r="N25" s="115">
        <f t="shared" si="5"/>
        <v>27095619.416666668</v>
      </c>
      <c r="O25" s="116">
        <f>SUM(O16:O24)</f>
        <v>333836768</v>
      </c>
      <c r="Q25" s="479"/>
    </row>
    <row r="26" spans="1:17" ht="16.5" thickBot="1" x14ac:dyDescent="0.3">
      <c r="A26" s="118" t="s">
        <v>40</v>
      </c>
      <c r="B26" s="282" t="s">
        <v>112</v>
      </c>
      <c r="C26" s="119">
        <f t="shared" ref="C26:O26" si="6">C14-C25</f>
        <v>29644887.083333332</v>
      </c>
      <c r="D26" s="119">
        <f t="shared" si="6"/>
        <v>-2851822.9166666679</v>
      </c>
      <c r="E26" s="119">
        <f t="shared" si="6"/>
        <v>-6333907.9166666716</v>
      </c>
      <c r="F26" s="119">
        <f t="shared" si="6"/>
        <v>-2851822.9166666679</v>
      </c>
      <c r="G26" s="119">
        <f t="shared" si="6"/>
        <v>-2851822.9166666679</v>
      </c>
      <c r="H26" s="119">
        <f t="shared" si="6"/>
        <v>-2851822.9166666679</v>
      </c>
      <c r="I26" s="119">
        <f t="shared" si="6"/>
        <v>-2851822.9166666679</v>
      </c>
      <c r="J26" s="119">
        <f t="shared" si="6"/>
        <v>-2851822.9166666679</v>
      </c>
      <c r="K26" s="119">
        <f t="shared" si="6"/>
        <v>2355427.0833333321</v>
      </c>
      <c r="L26" s="119">
        <f t="shared" si="6"/>
        <v>-2851822.9166666679</v>
      </c>
      <c r="M26" s="119">
        <f t="shared" si="6"/>
        <v>-2851822.9166666679</v>
      </c>
      <c r="N26" s="119">
        <f t="shared" si="6"/>
        <v>-2851822.9166666679</v>
      </c>
      <c r="O26" s="120">
        <f t="shared" si="6"/>
        <v>0</v>
      </c>
      <c r="Q26" s="479"/>
    </row>
    <row r="27" spans="1:17" x14ac:dyDescent="0.25">
      <c r="A27" s="122"/>
    </row>
    <row r="28" spans="1:17" x14ac:dyDescent="0.25">
      <c r="B28" s="123"/>
      <c r="C28" s="124"/>
      <c r="D28" s="124"/>
      <c r="H28" s="504"/>
      <c r="O28" s="121"/>
    </row>
    <row r="29" spans="1:17" x14ac:dyDescent="0.25">
      <c r="O29" s="121"/>
    </row>
    <row r="30" spans="1:17" x14ac:dyDescent="0.25">
      <c r="O30" s="121"/>
    </row>
    <row r="31" spans="1:17" x14ac:dyDescent="0.25">
      <c r="O31" s="121"/>
    </row>
    <row r="32" spans="1:17" x14ac:dyDescent="0.25">
      <c r="O32" s="121"/>
    </row>
    <row r="33" spans="15:15" x14ac:dyDescent="0.25">
      <c r="O33" s="121"/>
    </row>
    <row r="34" spans="15:15" x14ac:dyDescent="0.25">
      <c r="O34" s="121"/>
    </row>
    <row r="35" spans="15:15" x14ac:dyDescent="0.25">
      <c r="O35" s="121"/>
    </row>
    <row r="36" spans="15:15" x14ac:dyDescent="0.25">
      <c r="O36" s="121"/>
    </row>
    <row r="37" spans="15:15" x14ac:dyDescent="0.25">
      <c r="O37" s="121"/>
    </row>
    <row r="38" spans="15:15" x14ac:dyDescent="0.25">
      <c r="O38" s="121"/>
    </row>
    <row r="39" spans="15:15" x14ac:dyDescent="0.25">
      <c r="O39" s="121"/>
    </row>
    <row r="40" spans="15:15" x14ac:dyDescent="0.25">
      <c r="O40" s="121"/>
    </row>
    <row r="41" spans="15:15" x14ac:dyDescent="0.25">
      <c r="O41" s="121"/>
    </row>
    <row r="42" spans="15:15" x14ac:dyDescent="0.25">
      <c r="O42" s="121"/>
    </row>
    <row r="43" spans="15:15" x14ac:dyDescent="0.25">
      <c r="O43" s="121"/>
    </row>
    <row r="44" spans="15:15" x14ac:dyDescent="0.25">
      <c r="O44" s="121"/>
    </row>
    <row r="45" spans="15:15" x14ac:dyDescent="0.25">
      <c r="O45" s="121"/>
    </row>
    <row r="46" spans="15:15" x14ac:dyDescent="0.25">
      <c r="O46" s="121"/>
    </row>
    <row r="47" spans="15:15" x14ac:dyDescent="0.25">
      <c r="O47" s="121"/>
    </row>
    <row r="48" spans="15:15" x14ac:dyDescent="0.25">
      <c r="O48" s="121"/>
    </row>
    <row r="49" spans="15:15" x14ac:dyDescent="0.25">
      <c r="O49" s="121"/>
    </row>
    <row r="50" spans="15:15" x14ac:dyDescent="0.25">
      <c r="O50" s="121"/>
    </row>
    <row r="51" spans="15:15" x14ac:dyDescent="0.25">
      <c r="O51" s="121"/>
    </row>
    <row r="52" spans="15:15" x14ac:dyDescent="0.25">
      <c r="O52" s="121"/>
    </row>
    <row r="53" spans="15:15" x14ac:dyDescent="0.25">
      <c r="O53" s="121"/>
    </row>
    <row r="54" spans="15:15" x14ac:dyDescent="0.25">
      <c r="O54" s="121"/>
    </row>
    <row r="55" spans="15:15" x14ac:dyDescent="0.25">
      <c r="O55" s="121"/>
    </row>
    <row r="56" spans="15:15" x14ac:dyDescent="0.25">
      <c r="O56" s="121"/>
    </row>
    <row r="57" spans="15:15" x14ac:dyDescent="0.25">
      <c r="O57" s="121"/>
    </row>
    <row r="58" spans="15:15" x14ac:dyDescent="0.25">
      <c r="O58" s="121"/>
    </row>
    <row r="59" spans="15:15" x14ac:dyDescent="0.25">
      <c r="O59" s="121"/>
    </row>
    <row r="60" spans="15:15" x14ac:dyDescent="0.25">
      <c r="O60" s="121"/>
    </row>
    <row r="61" spans="15:15" x14ac:dyDescent="0.25">
      <c r="O61" s="121"/>
    </row>
    <row r="62" spans="15:15" x14ac:dyDescent="0.25">
      <c r="O62" s="121"/>
    </row>
    <row r="63" spans="15:15" x14ac:dyDescent="0.25">
      <c r="O63" s="121"/>
    </row>
    <row r="64" spans="15:15" x14ac:dyDescent="0.25">
      <c r="O64" s="121"/>
    </row>
    <row r="65" spans="15:15" x14ac:dyDescent="0.25">
      <c r="O65" s="121"/>
    </row>
    <row r="66" spans="15:15" x14ac:dyDescent="0.25">
      <c r="O66" s="121"/>
    </row>
    <row r="67" spans="15:15" x14ac:dyDescent="0.25">
      <c r="O67" s="121"/>
    </row>
    <row r="68" spans="15:15" x14ac:dyDescent="0.25">
      <c r="O68" s="121"/>
    </row>
    <row r="69" spans="15:15" x14ac:dyDescent="0.25">
      <c r="O69" s="121"/>
    </row>
    <row r="70" spans="15:15" x14ac:dyDescent="0.25">
      <c r="O70" s="121"/>
    </row>
    <row r="71" spans="15:15" x14ac:dyDescent="0.25">
      <c r="O71" s="121"/>
    </row>
    <row r="72" spans="15:15" x14ac:dyDescent="0.25">
      <c r="O72" s="121"/>
    </row>
    <row r="73" spans="15:15" x14ac:dyDescent="0.25">
      <c r="O73" s="121"/>
    </row>
    <row r="74" spans="15:15" x14ac:dyDescent="0.25">
      <c r="O74" s="121"/>
    </row>
    <row r="75" spans="15:15" x14ac:dyDescent="0.25">
      <c r="O75" s="121"/>
    </row>
    <row r="76" spans="15:15" x14ac:dyDescent="0.25">
      <c r="O76" s="121"/>
    </row>
    <row r="77" spans="15:15" x14ac:dyDescent="0.25">
      <c r="O77" s="121"/>
    </row>
    <row r="78" spans="15:15" x14ac:dyDescent="0.25">
      <c r="O78" s="121"/>
    </row>
    <row r="79" spans="15:15" x14ac:dyDescent="0.25">
      <c r="O79" s="121"/>
    </row>
    <row r="80" spans="15:15" x14ac:dyDescent="0.25">
      <c r="O80" s="121"/>
    </row>
    <row r="81" spans="15:15" x14ac:dyDescent="0.25">
      <c r="O81" s="121"/>
    </row>
  </sheetData>
  <mergeCells count="3">
    <mergeCell ref="B4:O4"/>
    <mergeCell ref="B15:O15"/>
    <mergeCell ref="A1:O1"/>
  </mergeCells>
  <phoneticPr fontId="0" type="noConversion"/>
  <printOptions horizontalCentered="1"/>
  <pageMargins left="0.78740157480314965" right="0.78740157480314965" top="1.0629921259842521" bottom="0.98425196850393704" header="0.78740157480314965" footer="0.78740157480314965"/>
  <pageSetup paperSize="9" scale="84" fitToHeight="0" orientation="landscape" r:id="rId1"/>
  <headerFooter alignWithMargins="0">
    <oddHeader>&amp;R&amp;"Times New Roman CE,Félkövér dőlt"&amp;11 4. tájékoztató tábla az ../....... (............) önkorm. rendelethez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3">
    <tabColor rgb="FF92D050"/>
  </sheetPr>
  <dimension ref="A1:DC49"/>
  <sheetViews>
    <sheetView zoomScale="175" zoomScaleNormal="175" workbookViewId="0">
      <selection activeCell="A2" sqref="A2"/>
    </sheetView>
  </sheetViews>
  <sheetFormatPr defaultRowHeight="12.75" x14ac:dyDescent="0.2"/>
  <cols>
    <col min="1" max="1" width="87.33203125" customWidth="1"/>
    <col min="2" max="2" width="14.83203125" bestFit="1" customWidth="1"/>
  </cols>
  <sheetData>
    <row r="1" spans="1:107" ht="28.5" customHeight="1" x14ac:dyDescent="0.25">
      <c r="A1" s="843" t="s">
        <v>657</v>
      </c>
      <c r="B1" s="844"/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  <c r="N1" s="765"/>
      <c r="O1" s="765"/>
      <c r="P1" s="765"/>
      <c r="Q1" s="765"/>
      <c r="R1" s="765"/>
      <c r="S1" s="765"/>
      <c r="T1" s="765"/>
      <c r="U1" s="765"/>
      <c r="V1" s="765"/>
      <c r="W1" s="765"/>
      <c r="X1" s="765"/>
      <c r="Y1" s="765"/>
      <c r="Z1" s="765"/>
      <c r="AA1" s="765"/>
      <c r="AB1" s="765"/>
      <c r="AC1" s="765"/>
      <c r="AD1" s="765"/>
      <c r="AE1" s="765"/>
      <c r="AF1" s="765"/>
      <c r="AG1" s="765"/>
      <c r="AH1" s="765"/>
      <c r="AI1" s="765"/>
      <c r="AJ1" s="765"/>
      <c r="AK1" s="765"/>
      <c r="AL1" s="765"/>
      <c r="AM1" s="765"/>
      <c r="AN1" s="765"/>
      <c r="AO1" s="765"/>
      <c r="AP1" s="765"/>
      <c r="AQ1" s="765"/>
      <c r="AR1" s="765"/>
      <c r="AS1" s="765"/>
      <c r="AT1" s="765"/>
      <c r="AU1" s="765"/>
      <c r="AV1" s="765"/>
      <c r="AW1" s="765"/>
      <c r="AX1" s="765"/>
      <c r="AY1" s="765"/>
      <c r="AZ1" s="765"/>
      <c r="BA1" s="765"/>
      <c r="BB1" s="765"/>
      <c r="BC1" s="765"/>
      <c r="BD1" s="765"/>
      <c r="BE1" s="765"/>
      <c r="BF1" s="765"/>
      <c r="BG1" s="765"/>
      <c r="BH1" s="765"/>
      <c r="BI1" s="765"/>
      <c r="BJ1" s="765"/>
      <c r="BK1" s="765"/>
      <c r="BL1" s="765"/>
      <c r="BM1" s="765"/>
      <c r="BN1" s="765"/>
      <c r="BO1" s="765"/>
      <c r="BP1" s="765"/>
      <c r="BQ1" s="765"/>
      <c r="BR1" s="765"/>
      <c r="BS1" s="765"/>
      <c r="BT1" s="765"/>
      <c r="BU1" s="765"/>
      <c r="BV1" s="765"/>
      <c r="BW1" s="765"/>
      <c r="BX1" s="765"/>
      <c r="BY1" s="765"/>
      <c r="BZ1" s="765"/>
      <c r="CA1" s="765"/>
      <c r="CB1" s="765"/>
      <c r="CC1" s="765"/>
      <c r="CD1" s="765"/>
      <c r="CE1" s="765"/>
      <c r="CF1" s="765"/>
      <c r="CG1" s="765"/>
      <c r="CH1" s="765"/>
      <c r="CI1" s="765"/>
      <c r="CJ1" s="765"/>
      <c r="CK1" s="765"/>
      <c r="CL1" s="765"/>
      <c r="CM1" s="765"/>
      <c r="CN1" s="765"/>
      <c r="CO1" s="765"/>
      <c r="CP1" s="765"/>
      <c r="CQ1" s="766"/>
      <c r="CR1" s="766"/>
      <c r="CS1" s="766"/>
      <c r="CT1" s="766"/>
      <c r="CU1" s="766"/>
      <c r="CV1" s="766"/>
      <c r="CW1" s="766"/>
      <c r="CX1" s="766"/>
      <c r="CY1" s="766"/>
      <c r="CZ1" s="766"/>
      <c r="DA1" s="766"/>
      <c r="DB1" s="766"/>
      <c r="DC1" s="766"/>
    </row>
    <row r="2" spans="1:107" ht="19.5" customHeight="1" x14ac:dyDescent="0.25">
      <c r="A2" s="481"/>
      <c r="B2" s="482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  <c r="N2" s="480"/>
      <c r="O2" s="480"/>
      <c r="P2" s="480"/>
      <c r="Q2" s="480"/>
      <c r="R2" s="480"/>
      <c r="S2" s="480"/>
      <c r="T2" s="480"/>
      <c r="U2" s="480"/>
      <c r="V2" s="480"/>
      <c r="W2" s="480"/>
      <c r="X2" s="480"/>
      <c r="Y2" s="480"/>
      <c r="Z2" s="480"/>
      <c r="AA2" s="480"/>
      <c r="AB2" s="480"/>
      <c r="AC2" s="480"/>
      <c r="AD2" s="480"/>
      <c r="AE2" s="480"/>
      <c r="AF2" s="480"/>
      <c r="AG2" s="480"/>
      <c r="AH2" s="480"/>
      <c r="AI2" s="480"/>
      <c r="AJ2" s="480"/>
      <c r="AK2" s="480"/>
      <c r="AL2" s="480"/>
      <c r="AM2" s="480"/>
      <c r="AN2" s="480"/>
      <c r="AO2" s="480"/>
      <c r="AP2" s="480"/>
      <c r="AQ2" s="480"/>
      <c r="AR2" s="480"/>
      <c r="AS2" s="480"/>
      <c r="AT2" s="480"/>
      <c r="AU2" s="480"/>
      <c r="AV2" s="480"/>
      <c r="AW2" s="480"/>
      <c r="AX2" s="480"/>
      <c r="AY2" s="480"/>
      <c r="AZ2" s="480"/>
      <c r="BA2" s="480"/>
      <c r="BB2" s="480"/>
      <c r="BC2" s="480"/>
      <c r="BD2" s="480"/>
      <c r="BE2" s="480"/>
      <c r="BF2" s="480"/>
      <c r="BG2" s="480"/>
      <c r="BH2" s="480"/>
      <c r="BI2" s="480"/>
      <c r="BJ2" s="480"/>
      <c r="BK2" s="480"/>
      <c r="BL2" s="480"/>
      <c r="BM2" s="480"/>
      <c r="BN2" s="480"/>
      <c r="BO2" s="480"/>
      <c r="BP2" s="480"/>
      <c r="BQ2" s="480"/>
      <c r="BR2" s="480"/>
      <c r="BS2" s="480"/>
      <c r="BT2" s="480"/>
      <c r="BU2" s="480"/>
      <c r="BV2" s="480"/>
      <c r="BW2" s="480"/>
      <c r="BX2" s="480"/>
      <c r="BY2" s="480"/>
      <c r="BZ2" s="480"/>
      <c r="CA2" s="480"/>
      <c r="CB2" s="480"/>
      <c r="CC2" s="480"/>
      <c r="CD2" s="480"/>
      <c r="CE2" s="480"/>
      <c r="CF2" s="480"/>
      <c r="CG2" s="480"/>
      <c r="CH2" s="480"/>
      <c r="CI2" s="480"/>
      <c r="CJ2" s="480"/>
      <c r="CK2" s="480"/>
      <c r="CL2" s="480"/>
      <c r="CM2" s="480"/>
      <c r="CN2" s="480"/>
      <c r="CO2" s="480"/>
      <c r="CP2" s="480"/>
    </row>
    <row r="3" spans="1:107" ht="22.5" customHeight="1" x14ac:dyDescent="0.25">
      <c r="A3" s="481" t="s">
        <v>596</v>
      </c>
      <c r="B3" s="483">
        <f>B4+B23+B40+B48</f>
        <v>174040585</v>
      </c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480"/>
      <c r="P3" s="480"/>
      <c r="Q3" s="480"/>
      <c r="R3" s="480"/>
      <c r="S3" s="480"/>
      <c r="T3" s="480"/>
      <c r="U3" s="480"/>
      <c r="V3" s="480"/>
      <c r="W3" s="480"/>
      <c r="X3" s="480"/>
      <c r="Y3" s="480"/>
      <c r="Z3" s="480"/>
      <c r="AA3" s="480"/>
      <c r="AB3" s="480"/>
      <c r="AC3" s="480"/>
      <c r="AD3" s="480"/>
      <c r="AE3" s="480"/>
      <c r="AF3" s="480"/>
      <c r="AG3" s="480"/>
      <c r="AH3" s="480"/>
      <c r="AI3" s="480"/>
      <c r="AJ3" s="480"/>
      <c r="AK3" s="480"/>
      <c r="AL3" s="480"/>
      <c r="AM3" s="480"/>
      <c r="AN3" s="480"/>
      <c r="AO3" s="480"/>
      <c r="AP3" s="480"/>
      <c r="AQ3" s="480"/>
      <c r="AR3" s="480"/>
      <c r="AS3" s="480"/>
      <c r="AT3" s="480"/>
      <c r="AU3" s="480"/>
      <c r="AV3" s="480"/>
      <c r="AW3" s="480"/>
      <c r="AX3" s="480"/>
      <c r="AY3" s="480"/>
      <c r="AZ3" s="480"/>
      <c r="BA3" s="480"/>
      <c r="BB3" s="480"/>
      <c r="BC3" s="480"/>
      <c r="BD3" s="480"/>
      <c r="BE3" s="480"/>
      <c r="BF3" s="480"/>
      <c r="BG3" s="480"/>
      <c r="BH3" s="480"/>
      <c r="BI3" s="480"/>
      <c r="BJ3" s="480"/>
      <c r="BK3" s="480"/>
      <c r="BL3" s="480"/>
      <c r="BM3" s="480"/>
      <c r="BN3" s="480"/>
      <c r="BO3" s="480"/>
      <c r="BP3" s="480"/>
      <c r="BQ3" s="480"/>
      <c r="BR3" s="480"/>
      <c r="BS3" s="480"/>
      <c r="BT3" s="480"/>
      <c r="BU3" s="480"/>
      <c r="BV3" s="480"/>
      <c r="BW3" s="480"/>
      <c r="BX3" s="480"/>
      <c r="BY3" s="480"/>
      <c r="BZ3" s="480"/>
      <c r="CA3" s="480"/>
      <c r="CB3" s="480"/>
      <c r="CC3" s="480"/>
      <c r="CD3" s="480"/>
      <c r="CE3" s="480"/>
      <c r="CF3" s="480"/>
      <c r="CG3" s="480"/>
      <c r="CH3" s="480"/>
      <c r="CI3" s="480"/>
      <c r="CJ3" s="480"/>
      <c r="CK3" s="480"/>
      <c r="CL3" s="480"/>
      <c r="CM3" s="480"/>
      <c r="CN3" s="480"/>
      <c r="CO3" s="480"/>
      <c r="CP3" s="480"/>
    </row>
    <row r="4" spans="1:107" ht="20.25" customHeight="1" x14ac:dyDescent="0.2">
      <c r="A4" s="499" t="s">
        <v>569</v>
      </c>
      <c r="B4" s="500">
        <f>B5</f>
        <v>71105274</v>
      </c>
    </row>
    <row r="5" spans="1:107" s="486" customFormat="1" ht="25.5" customHeight="1" x14ac:dyDescent="0.2">
      <c r="A5" s="484" t="s">
        <v>570</v>
      </c>
      <c r="B5" s="485">
        <f>B6+B9+B18+B20+B21+B22</f>
        <v>71105274</v>
      </c>
    </row>
    <row r="6" spans="1:107" ht="12.75" customHeight="1" x14ac:dyDescent="0.2">
      <c r="A6" s="489" t="s">
        <v>621</v>
      </c>
      <c r="B6" s="490">
        <f>B7</f>
        <v>49869115</v>
      </c>
    </row>
    <row r="7" spans="1:107" ht="12.75" customHeight="1" x14ac:dyDescent="0.2">
      <c r="A7" s="491" t="s">
        <v>622</v>
      </c>
      <c r="B7" s="485">
        <v>49869115</v>
      </c>
    </row>
    <row r="8" spans="1:107" ht="12.75" customHeight="1" x14ac:dyDescent="0.2">
      <c r="A8" s="487" t="s">
        <v>571</v>
      </c>
      <c r="B8" s="488">
        <f>B9</f>
        <v>13231059</v>
      </c>
    </row>
    <row r="9" spans="1:107" s="476" customFormat="1" ht="12.75" customHeight="1" x14ac:dyDescent="0.2">
      <c r="A9" s="489" t="s">
        <v>572</v>
      </c>
      <c r="B9" s="490">
        <f>B10+B12+B14+B16</f>
        <v>13231059</v>
      </c>
    </row>
    <row r="10" spans="1:107" s="476" customFormat="1" ht="12.75" customHeight="1" x14ac:dyDescent="0.2">
      <c r="A10" s="491" t="s">
        <v>573</v>
      </c>
      <c r="B10" s="488">
        <f>B11</f>
        <v>3366720</v>
      </c>
    </row>
    <row r="11" spans="1:107" s="475" customFormat="1" ht="26.25" customHeight="1" x14ac:dyDescent="0.2">
      <c r="A11" s="492" t="s">
        <v>574</v>
      </c>
      <c r="B11" s="493">
        <v>3366720</v>
      </c>
    </row>
    <row r="12" spans="1:107" s="476" customFormat="1" ht="12.75" customHeight="1" x14ac:dyDescent="0.2">
      <c r="A12" s="494" t="s">
        <v>575</v>
      </c>
      <c r="B12" s="495">
        <f>B13</f>
        <v>4032000</v>
      </c>
    </row>
    <row r="13" spans="1:107" s="476" customFormat="1" ht="12.75" customHeight="1" x14ac:dyDescent="0.2">
      <c r="A13" s="496" t="s">
        <v>576</v>
      </c>
      <c r="B13" s="497">
        <v>4032000</v>
      </c>
    </row>
    <row r="14" spans="1:107" s="476" customFormat="1" ht="12.75" customHeight="1" x14ac:dyDescent="0.2">
      <c r="A14" s="494" t="s">
        <v>577</v>
      </c>
      <c r="B14" s="495">
        <f>B15</f>
        <v>2499525</v>
      </c>
    </row>
    <row r="15" spans="1:107" s="475" customFormat="1" ht="12.75" customHeight="1" x14ac:dyDescent="0.2">
      <c r="A15" s="491" t="s">
        <v>578</v>
      </c>
      <c r="B15" s="497">
        <v>2499525</v>
      </c>
    </row>
    <row r="16" spans="1:107" ht="12.75" customHeight="1" x14ac:dyDescent="0.2">
      <c r="A16" s="494" t="s">
        <v>579</v>
      </c>
      <c r="B16" s="495">
        <f>B17</f>
        <v>3332814</v>
      </c>
    </row>
    <row r="17" spans="1:2" s="498" customFormat="1" ht="12.75" customHeight="1" x14ac:dyDescent="0.2">
      <c r="A17" s="491" t="s">
        <v>580</v>
      </c>
      <c r="B17" s="497">
        <v>3332814</v>
      </c>
    </row>
    <row r="18" spans="1:2" s="498" customFormat="1" ht="12.75" customHeight="1" x14ac:dyDescent="0.2">
      <c r="A18" s="494" t="s">
        <v>581</v>
      </c>
      <c r="B18" s="495">
        <f>B19</f>
        <v>8000000</v>
      </c>
    </row>
    <row r="19" spans="1:2" ht="12.75" customHeight="1" x14ac:dyDescent="0.2">
      <c r="A19" s="491" t="s">
        <v>582</v>
      </c>
      <c r="B19" s="497">
        <v>8000000</v>
      </c>
    </row>
    <row r="20" spans="1:2" ht="12.75" customHeight="1" x14ac:dyDescent="0.2">
      <c r="A20" s="494" t="s">
        <v>609</v>
      </c>
      <c r="B20" s="684">
        <v>5100</v>
      </c>
    </row>
    <row r="21" spans="1:2" s="486" customFormat="1" ht="18.75" customHeight="1" x14ac:dyDescent="0.2">
      <c r="A21" s="494" t="s">
        <v>597</v>
      </c>
      <c r="B21" s="495"/>
    </row>
    <row r="22" spans="1:2" ht="12.75" customHeight="1" x14ac:dyDescent="0.2">
      <c r="A22" s="494" t="s">
        <v>623</v>
      </c>
      <c r="B22" s="495"/>
    </row>
    <row r="23" spans="1:2" s="476" customFormat="1" ht="12" customHeight="1" x14ac:dyDescent="0.2">
      <c r="A23" s="499" t="s">
        <v>583</v>
      </c>
      <c r="B23" s="500">
        <f>B25+B28+B32+B37+B24</f>
        <v>35339200</v>
      </c>
    </row>
    <row r="24" spans="1:2" ht="12.75" customHeight="1" x14ac:dyDescent="0.2">
      <c r="A24" s="487" t="s">
        <v>584</v>
      </c>
      <c r="B24" s="488"/>
    </row>
    <row r="25" spans="1:2" ht="12.75" customHeight="1" x14ac:dyDescent="0.2">
      <c r="A25" s="494" t="s">
        <v>655</v>
      </c>
      <c r="B25" s="495">
        <f>B26+B27</f>
        <v>4870000</v>
      </c>
    </row>
    <row r="26" spans="1:2" ht="12.75" customHeight="1" x14ac:dyDescent="0.2">
      <c r="A26" s="487" t="s">
        <v>585</v>
      </c>
      <c r="B26" s="488">
        <v>4870000</v>
      </c>
    </row>
    <row r="27" spans="1:2" ht="12.75" customHeight="1" x14ac:dyDescent="0.2">
      <c r="A27" s="487" t="s">
        <v>586</v>
      </c>
      <c r="B27" s="488"/>
    </row>
    <row r="28" spans="1:2" ht="12.75" customHeight="1" x14ac:dyDescent="0.2">
      <c r="A28" s="494" t="s">
        <v>656</v>
      </c>
      <c r="B28" s="495">
        <f>B29+B30+B31</f>
        <v>24631200</v>
      </c>
    </row>
    <row r="29" spans="1:2" ht="12.75" customHeight="1" x14ac:dyDescent="0.2">
      <c r="A29" s="487" t="s">
        <v>587</v>
      </c>
      <c r="B29" s="488">
        <v>23335200</v>
      </c>
    </row>
    <row r="30" spans="1:2" s="476" customFormat="1" ht="12.75" customHeight="1" x14ac:dyDescent="0.2">
      <c r="A30" s="487" t="s">
        <v>588</v>
      </c>
      <c r="B30" s="488">
        <v>1296000</v>
      </c>
    </row>
    <row r="31" spans="1:2" ht="12.75" customHeight="1" x14ac:dyDescent="0.2">
      <c r="A31" s="487" t="s">
        <v>624</v>
      </c>
      <c r="B31" s="488"/>
    </row>
    <row r="32" spans="1:2" ht="12.75" customHeight="1" x14ac:dyDescent="0.2">
      <c r="A32" s="494" t="s">
        <v>589</v>
      </c>
      <c r="B32" s="495">
        <f>B34+B36</f>
        <v>5838000</v>
      </c>
    </row>
    <row r="33" spans="1:2" ht="12.75" customHeight="1" x14ac:dyDescent="0.2">
      <c r="A33" s="487" t="s">
        <v>655</v>
      </c>
      <c r="B33" s="501"/>
    </row>
    <row r="34" spans="1:2" ht="12.75" customHeight="1" x14ac:dyDescent="0.2">
      <c r="A34" s="487" t="s">
        <v>610</v>
      </c>
      <c r="B34" s="488">
        <v>5838000</v>
      </c>
    </row>
    <row r="35" spans="1:2" s="476" customFormat="1" ht="12.75" customHeight="1" x14ac:dyDescent="0.2">
      <c r="A35" s="487" t="s">
        <v>656</v>
      </c>
      <c r="B35" s="501"/>
    </row>
    <row r="36" spans="1:2" ht="12.75" customHeight="1" x14ac:dyDescent="0.2">
      <c r="A36" s="487" t="s">
        <v>611</v>
      </c>
      <c r="B36" s="488"/>
    </row>
    <row r="37" spans="1:2" s="486" customFormat="1" ht="19.5" customHeight="1" x14ac:dyDescent="0.2">
      <c r="A37" s="494" t="s">
        <v>625</v>
      </c>
      <c r="B37" s="495">
        <f>B38+B39</f>
        <v>0</v>
      </c>
    </row>
    <row r="38" spans="1:2" ht="18.75" customHeight="1" x14ac:dyDescent="0.2">
      <c r="A38" s="491" t="s">
        <v>626</v>
      </c>
      <c r="B38" s="488"/>
    </row>
    <row r="39" spans="1:2" ht="18.75" customHeight="1" x14ac:dyDescent="0.2">
      <c r="A39" s="491" t="s">
        <v>627</v>
      </c>
      <c r="B39" s="488"/>
    </row>
    <row r="40" spans="1:2" ht="18" customHeight="1" x14ac:dyDescent="0.2">
      <c r="A40" s="499" t="s">
        <v>590</v>
      </c>
      <c r="B40" s="500">
        <f>B41+B42+B43</f>
        <v>64985601</v>
      </c>
    </row>
    <row r="41" spans="1:2" ht="12.75" customHeight="1" x14ac:dyDescent="0.2">
      <c r="A41" s="494" t="s">
        <v>591</v>
      </c>
      <c r="B41" s="495">
        <v>36599000</v>
      </c>
    </row>
    <row r="42" spans="1:2" ht="12.75" customHeight="1" x14ac:dyDescent="0.2">
      <c r="A42" s="494" t="s">
        <v>628</v>
      </c>
      <c r="B42" s="495">
        <v>4100000</v>
      </c>
    </row>
    <row r="43" spans="1:2" x14ac:dyDescent="0.2">
      <c r="A43" s="494" t="s">
        <v>592</v>
      </c>
      <c r="B43" s="495">
        <f>B44+B45+B46+B47</f>
        <v>24286601</v>
      </c>
    </row>
    <row r="44" spans="1:2" x14ac:dyDescent="0.2">
      <c r="A44" s="487" t="s">
        <v>593</v>
      </c>
      <c r="B44" s="488">
        <v>10216800</v>
      </c>
    </row>
    <row r="45" spans="1:2" x14ac:dyDescent="0.2">
      <c r="A45" s="491" t="s">
        <v>594</v>
      </c>
      <c r="B45" s="488">
        <v>9224801</v>
      </c>
    </row>
    <row r="46" spans="1:2" x14ac:dyDescent="0.2">
      <c r="A46" s="491" t="s">
        <v>629</v>
      </c>
      <c r="B46" s="488">
        <v>4845000</v>
      </c>
    </row>
    <row r="47" spans="1:2" x14ac:dyDescent="0.2">
      <c r="A47" s="491"/>
      <c r="B47" s="497"/>
    </row>
    <row r="48" spans="1:2" ht="15" x14ac:dyDescent="0.25">
      <c r="A48" s="685" t="s">
        <v>598</v>
      </c>
      <c r="B48" s="686">
        <f>B49</f>
        <v>2610510</v>
      </c>
    </row>
    <row r="49" spans="1:2" ht="13.5" thickBot="1" x14ac:dyDescent="0.25">
      <c r="A49" s="687" t="s">
        <v>630</v>
      </c>
      <c r="B49" s="688">
        <v>2610510</v>
      </c>
    </row>
  </sheetData>
  <mergeCells count="1">
    <mergeCell ref="A1:B1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verticalDpi="300" r:id="rId1"/>
  <headerFooter alignWithMargins="0">
    <oddHeader xml:space="preserve">&amp;LHencida Község
Önkormányzata&amp;R5. sz.  tájékoztató tábla 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40"/>
  <sheetViews>
    <sheetView topLeftCell="A19" zoomScale="145" zoomScaleNormal="145" workbookViewId="0">
      <selection activeCell="F11" sqref="F11"/>
    </sheetView>
  </sheetViews>
  <sheetFormatPr defaultRowHeight="12.75" x14ac:dyDescent="0.2"/>
  <cols>
    <col min="1" max="1" width="6.6640625" customWidth="1"/>
    <col min="2" max="2" width="52.1640625" customWidth="1"/>
    <col min="3" max="3" width="31.1640625" customWidth="1"/>
    <col min="4" max="4" width="14.83203125" customWidth="1"/>
  </cols>
  <sheetData>
    <row r="1" spans="1:6" ht="45" customHeight="1" x14ac:dyDescent="0.25">
      <c r="A1" s="825" t="str">
        <f>+CONCATENATE("K I M U T A T Á S",CHAR(10),"a ",LEFT(ÖSSZEFÜGGÉSEK!A5,4),". évben céljelleggel juttatott támogatásokról")</f>
        <v>K I M U T A T Á S
a 2021. évben céljelleggel juttatott támogatásokról</v>
      </c>
      <c r="B1" s="825"/>
      <c r="C1" s="825"/>
      <c r="D1" s="825"/>
    </row>
    <row r="2" spans="1:6" ht="17.25" customHeight="1" x14ac:dyDescent="0.25">
      <c r="A2" s="362"/>
      <c r="B2" s="362"/>
      <c r="C2" s="362"/>
      <c r="D2" s="362"/>
    </row>
    <row r="3" spans="1:6" ht="13.5" thickBot="1" x14ac:dyDescent="0.25">
      <c r="C3" s="845" t="s">
        <v>635</v>
      </c>
      <c r="D3" s="845"/>
    </row>
    <row r="4" spans="1:6" ht="42.75" customHeight="1" thickBot="1" x14ac:dyDescent="0.25">
      <c r="A4" s="363" t="s">
        <v>70</v>
      </c>
      <c r="B4" s="364" t="s">
        <v>126</v>
      </c>
      <c r="C4" s="364" t="s">
        <v>127</v>
      </c>
      <c r="D4" s="365" t="s">
        <v>14</v>
      </c>
    </row>
    <row r="5" spans="1:6" ht="15.95" customHeight="1" thickBot="1" x14ac:dyDescent="0.25">
      <c r="A5" s="210" t="s">
        <v>18</v>
      </c>
      <c r="B5" s="760" t="s">
        <v>661</v>
      </c>
      <c r="C5" s="760" t="s">
        <v>646</v>
      </c>
      <c r="D5" s="591">
        <v>200000</v>
      </c>
    </row>
    <row r="6" spans="1:6" ht="15.95" customHeight="1" thickBot="1" x14ac:dyDescent="0.25">
      <c r="A6" s="210" t="s">
        <v>19</v>
      </c>
      <c r="B6" s="30" t="s">
        <v>647</v>
      </c>
      <c r="C6" s="760" t="s">
        <v>646</v>
      </c>
      <c r="D6" s="591">
        <v>200000</v>
      </c>
      <c r="F6" s="762"/>
    </row>
    <row r="7" spans="1:6" ht="15.95" customHeight="1" thickBot="1" x14ac:dyDescent="0.25">
      <c r="A7" s="210" t="s">
        <v>20</v>
      </c>
      <c r="B7" s="30" t="s">
        <v>662</v>
      </c>
      <c r="C7" s="760" t="s">
        <v>646</v>
      </c>
      <c r="D7" s="591">
        <v>100000</v>
      </c>
    </row>
    <row r="8" spans="1:6" ht="15.95" customHeight="1" thickBot="1" x14ac:dyDescent="0.25">
      <c r="A8" s="210" t="s">
        <v>21</v>
      </c>
      <c r="B8" s="30" t="s">
        <v>649</v>
      </c>
      <c r="C8" s="760" t="s">
        <v>646</v>
      </c>
      <c r="D8" s="591">
        <v>900000</v>
      </c>
    </row>
    <row r="9" spans="1:6" ht="15.95" customHeight="1" thickBot="1" x14ac:dyDescent="0.25">
      <c r="A9" s="210" t="s">
        <v>22</v>
      </c>
      <c r="B9" s="30" t="s">
        <v>660</v>
      </c>
      <c r="C9" s="760" t="s">
        <v>646</v>
      </c>
      <c r="D9" s="591">
        <v>100000</v>
      </c>
    </row>
    <row r="10" spans="1:6" ht="15.95" customHeight="1" thickBot="1" x14ac:dyDescent="0.25">
      <c r="A10" s="210" t="s">
        <v>23</v>
      </c>
      <c r="B10" s="30" t="s">
        <v>659</v>
      </c>
      <c r="C10" s="760" t="s">
        <v>646</v>
      </c>
      <c r="D10" s="591">
        <v>100000</v>
      </c>
    </row>
    <row r="11" spans="1:6" ht="15.95" customHeight="1" thickBot="1" x14ac:dyDescent="0.25">
      <c r="A11" s="210" t="s">
        <v>24</v>
      </c>
      <c r="B11" s="30"/>
      <c r="C11" s="30"/>
      <c r="D11" s="31"/>
    </row>
    <row r="12" spans="1:6" ht="15.95" customHeight="1" thickBot="1" x14ac:dyDescent="0.25">
      <c r="A12" s="210" t="s">
        <v>25</v>
      </c>
      <c r="B12" s="30"/>
      <c r="C12" s="30"/>
      <c r="D12" s="31"/>
    </row>
    <row r="13" spans="1:6" ht="15.95" customHeight="1" thickBot="1" x14ac:dyDescent="0.25">
      <c r="A13" s="210" t="s">
        <v>26</v>
      </c>
      <c r="B13" s="30"/>
      <c r="C13" s="30"/>
      <c r="D13" s="31"/>
    </row>
    <row r="14" spans="1:6" ht="15.95" customHeight="1" thickBot="1" x14ac:dyDescent="0.25">
      <c r="A14" s="210" t="s">
        <v>27</v>
      </c>
      <c r="B14" s="30"/>
      <c r="C14" s="30"/>
      <c r="D14" s="31"/>
    </row>
    <row r="15" spans="1:6" ht="15.95" customHeight="1" thickBot="1" x14ac:dyDescent="0.25">
      <c r="A15" s="210" t="s">
        <v>28</v>
      </c>
      <c r="B15" s="30"/>
      <c r="C15" s="30"/>
      <c r="D15" s="31"/>
    </row>
    <row r="16" spans="1:6" ht="15.95" customHeight="1" thickBot="1" x14ac:dyDescent="0.25">
      <c r="A16" s="210" t="s">
        <v>29</v>
      </c>
      <c r="B16" s="30"/>
      <c r="C16" s="30"/>
      <c r="D16" s="31"/>
    </row>
    <row r="17" spans="1:4" ht="15.95" customHeight="1" thickBot="1" x14ac:dyDescent="0.25">
      <c r="A17" s="210" t="s">
        <v>30</v>
      </c>
      <c r="B17" s="30"/>
      <c r="C17" s="30"/>
      <c r="D17" s="31"/>
    </row>
    <row r="18" spans="1:4" ht="15.95" customHeight="1" thickBot="1" x14ac:dyDescent="0.25">
      <c r="A18" s="210" t="s">
        <v>31</v>
      </c>
      <c r="B18" s="30"/>
      <c r="C18" s="30"/>
      <c r="D18" s="31"/>
    </row>
    <row r="19" spans="1:4" ht="15.95" customHeight="1" thickBot="1" x14ac:dyDescent="0.25">
      <c r="A19" s="210" t="s">
        <v>32</v>
      </c>
      <c r="B19" s="30"/>
      <c r="C19" s="30"/>
      <c r="D19" s="31"/>
    </row>
    <row r="20" spans="1:4" ht="15.95" customHeight="1" thickBot="1" x14ac:dyDescent="0.25">
      <c r="A20" s="210" t="s">
        <v>33</v>
      </c>
      <c r="B20" s="30"/>
      <c r="C20" s="30"/>
      <c r="D20" s="31"/>
    </row>
    <row r="21" spans="1:4" ht="15.95" customHeight="1" thickBot="1" x14ac:dyDescent="0.25">
      <c r="A21" s="210" t="s">
        <v>34</v>
      </c>
      <c r="B21" s="30"/>
      <c r="C21" s="30"/>
      <c r="D21" s="31"/>
    </row>
    <row r="22" spans="1:4" ht="15.95" customHeight="1" thickBot="1" x14ac:dyDescent="0.25">
      <c r="A22" s="210" t="s">
        <v>35</v>
      </c>
      <c r="B22" s="30"/>
      <c r="C22" s="30"/>
      <c r="D22" s="31"/>
    </row>
    <row r="23" spans="1:4" ht="15.95" customHeight="1" thickBot="1" x14ac:dyDescent="0.25">
      <c r="A23" s="210" t="s">
        <v>36</v>
      </c>
      <c r="B23" s="30"/>
      <c r="C23" s="30"/>
      <c r="D23" s="31"/>
    </row>
    <row r="24" spans="1:4" ht="15.95" customHeight="1" thickBot="1" x14ac:dyDescent="0.25">
      <c r="A24" s="210" t="s">
        <v>37</v>
      </c>
      <c r="B24" s="30"/>
      <c r="C24" s="30"/>
      <c r="D24" s="31"/>
    </row>
    <row r="25" spans="1:4" ht="15.95" customHeight="1" thickBot="1" x14ac:dyDescent="0.25">
      <c r="A25" s="210" t="s">
        <v>38</v>
      </c>
      <c r="B25" s="30"/>
      <c r="C25" s="30"/>
      <c r="D25" s="31"/>
    </row>
    <row r="26" spans="1:4" ht="15.95" customHeight="1" thickBot="1" x14ac:dyDescent="0.25">
      <c r="A26" s="210" t="s">
        <v>39</v>
      </c>
      <c r="B26" s="30"/>
      <c r="C26" s="30"/>
      <c r="D26" s="31"/>
    </row>
    <row r="27" spans="1:4" ht="15.95" customHeight="1" thickBot="1" x14ac:dyDescent="0.25">
      <c r="A27" s="210" t="s">
        <v>40</v>
      </c>
      <c r="B27" s="30"/>
      <c r="C27" s="30"/>
      <c r="D27" s="31"/>
    </row>
    <row r="28" spans="1:4" ht="15.95" customHeight="1" thickBot="1" x14ac:dyDescent="0.25">
      <c r="A28" s="210" t="s">
        <v>41</v>
      </c>
      <c r="B28" s="30"/>
      <c r="C28" s="30"/>
      <c r="D28" s="31"/>
    </row>
    <row r="29" spans="1:4" ht="15.95" customHeight="1" thickBot="1" x14ac:dyDescent="0.25">
      <c r="A29" s="210" t="s">
        <v>42</v>
      </c>
      <c r="B29" s="30"/>
      <c r="C29" s="30"/>
      <c r="D29" s="31"/>
    </row>
    <row r="30" spans="1:4" ht="15.95" customHeight="1" thickBot="1" x14ac:dyDescent="0.25">
      <c r="A30" s="210" t="s">
        <v>43</v>
      </c>
      <c r="B30" s="30"/>
      <c r="C30" s="30"/>
      <c r="D30" s="31"/>
    </row>
    <row r="31" spans="1:4" ht="15.95" customHeight="1" thickBot="1" x14ac:dyDescent="0.25">
      <c r="A31" s="210" t="s">
        <v>44</v>
      </c>
      <c r="B31" s="30"/>
      <c r="C31" s="30"/>
      <c r="D31" s="31"/>
    </row>
    <row r="32" spans="1:4" ht="15.95" customHeight="1" thickBot="1" x14ac:dyDescent="0.25">
      <c r="A32" s="210" t="s">
        <v>45</v>
      </c>
      <c r="B32" s="30"/>
      <c r="C32" s="30"/>
      <c r="D32" s="31"/>
    </row>
    <row r="33" spans="1:4" ht="15.95" customHeight="1" thickBot="1" x14ac:dyDescent="0.25">
      <c r="A33" s="210" t="s">
        <v>46</v>
      </c>
      <c r="B33" s="30"/>
      <c r="C33" s="30"/>
      <c r="D33" s="31"/>
    </row>
    <row r="34" spans="1:4" ht="15.95" customHeight="1" thickBot="1" x14ac:dyDescent="0.25">
      <c r="A34" s="210" t="s">
        <v>128</v>
      </c>
      <c r="B34" s="30"/>
      <c r="C34" s="30"/>
      <c r="D34" s="31"/>
    </row>
    <row r="35" spans="1:4" ht="15.95" customHeight="1" thickBot="1" x14ac:dyDescent="0.25">
      <c r="A35" s="210" t="s">
        <v>129</v>
      </c>
      <c r="B35" s="30"/>
      <c r="C35" s="30"/>
      <c r="D35" s="31"/>
    </row>
    <row r="36" spans="1:4" ht="15.95" customHeight="1" thickBot="1" x14ac:dyDescent="0.25">
      <c r="A36" s="210" t="s">
        <v>130</v>
      </c>
      <c r="B36" s="30"/>
      <c r="C36" s="30"/>
      <c r="D36" s="31"/>
    </row>
    <row r="37" spans="1:4" ht="15.95" customHeight="1" thickBot="1" x14ac:dyDescent="0.25">
      <c r="A37" s="210" t="s">
        <v>131</v>
      </c>
      <c r="B37" s="30"/>
      <c r="C37" s="30"/>
      <c r="D37" s="31"/>
    </row>
    <row r="38" spans="1:4" ht="15.95" customHeight="1" thickBot="1" x14ac:dyDescent="0.25">
      <c r="A38" s="210" t="s">
        <v>613</v>
      </c>
      <c r="B38" s="32"/>
      <c r="C38" s="32"/>
      <c r="D38" s="87"/>
    </row>
    <row r="39" spans="1:4" ht="15.95" customHeight="1" thickBot="1" x14ac:dyDescent="0.25">
      <c r="A39" s="846" t="s">
        <v>52</v>
      </c>
      <c r="B39" s="847"/>
      <c r="C39" s="211"/>
      <c r="D39" s="212">
        <f>SUM(D5:D38)</f>
        <v>1600000</v>
      </c>
    </row>
    <row r="40" spans="1:4" x14ac:dyDescent="0.2">
      <c r="A40" t="s">
        <v>204</v>
      </c>
    </row>
  </sheetData>
  <mergeCells count="3">
    <mergeCell ref="C3:D3"/>
    <mergeCell ref="A39:B39"/>
    <mergeCell ref="A1:D1"/>
  </mergeCells>
  <phoneticPr fontId="30" type="noConversion"/>
  <conditionalFormatting sqref="D39">
    <cfRule type="cellIs" dxfId="0" priority="1" stopIfTrue="1" operator="equal">
      <formula>0</formula>
    </cfRule>
  </conditionalFormatting>
  <printOptions horizontalCentered="1"/>
  <pageMargins left="0.59055118110236227" right="0.59055118110236227" top="1.0629921259842521" bottom="0.98425196850393704" header="0.78740157480314965" footer="0.78740157480314965"/>
  <pageSetup paperSize="9" scale="95" orientation="portrait" r:id="rId1"/>
  <headerFooter alignWithMargins="0">
    <oddHeader>&amp;R&amp;"Times New Roman CE,Félkövér dőlt"&amp;11 6. tájékoztató tábla a ../......... (.........) önkorm. rendelethez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50"/>
  <sheetViews>
    <sheetView topLeftCell="A4" zoomScale="120" zoomScaleNormal="120" zoomScaleSheetLayoutView="100" workbookViewId="0">
      <selection activeCell="P6" sqref="P6"/>
    </sheetView>
  </sheetViews>
  <sheetFormatPr defaultRowHeight="15.75" x14ac:dyDescent="0.25"/>
  <cols>
    <col min="1" max="1" width="6.5" style="39" customWidth="1"/>
    <col min="2" max="2" width="66.33203125" style="39" bestFit="1" customWidth="1"/>
    <col min="3" max="3" width="13.5" style="367" customWidth="1"/>
    <col min="4" max="4" width="13.6640625" style="39" customWidth="1"/>
    <col min="5" max="5" width="13.5" style="39" customWidth="1"/>
    <col min="6" max="6" width="9" style="39" customWidth="1"/>
    <col min="7" max="16384" width="9.33203125" style="39"/>
  </cols>
  <sheetData>
    <row r="1" spans="1:5" ht="14.25" customHeight="1" x14ac:dyDescent="0.25"/>
    <row r="2" spans="1:5" hidden="1" x14ac:dyDescent="0.25"/>
    <row r="3" spans="1:5" ht="36" customHeight="1" x14ac:dyDescent="0.25">
      <c r="A3" s="779" t="s">
        <v>15</v>
      </c>
      <c r="B3" s="779"/>
      <c r="C3" s="779"/>
      <c r="D3" s="779"/>
      <c r="E3" s="779"/>
    </row>
    <row r="4" spans="1:5" ht="15.95" customHeight="1" thickBot="1" x14ac:dyDescent="0.3">
      <c r="A4" s="775" t="s">
        <v>154</v>
      </c>
      <c r="B4" s="775"/>
      <c r="D4" s="143"/>
      <c r="E4" s="298" t="s">
        <v>638</v>
      </c>
    </row>
    <row r="5" spans="1:5" ht="38.1" customHeight="1" thickBot="1" x14ac:dyDescent="0.3">
      <c r="A5" s="23" t="s">
        <v>70</v>
      </c>
      <c r="B5" s="503" t="s">
        <v>17</v>
      </c>
      <c r="C5" s="24" t="str">
        <f>+CONCATENATE(LEFT(ÖSSZEFÜGGÉSEK!A5,4)+1,". évi")</f>
        <v>2022. évi</v>
      </c>
      <c r="D5" s="384" t="str">
        <f>+CONCATENATE(LEFT(ÖSSZEFÜGGÉSEK!A5,4)+2,". évi")</f>
        <v>2023. évi</v>
      </c>
      <c r="E5" s="164" t="str">
        <f>+CONCATENATE(LEFT(ÖSSZEFÜGGÉSEK!A5,4)+3,". évi")</f>
        <v>2024. évi</v>
      </c>
    </row>
    <row r="6" spans="1:5" s="392" customFormat="1" ht="12" customHeight="1" thickBot="1" x14ac:dyDescent="0.25">
      <c r="A6" s="33" t="s">
        <v>505</v>
      </c>
      <c r="B6" s="34" t="s">
        <v>506</v>
      </c>
      <c r="C6" s="34" t="s">
        <v>507</v>
      </c>
      <c r="D6" s="34" t="s">
        <v>509</v>
      </c>
      <c r="E6" s="425" t="s">
        <v>508</v>
      </c>
    </row>
    <row r="7" spans="1:5" s="1" customFormat="1" ht="12" customHeight="1" thickBot="1" x14ac:dyDescent="0.25">
      <c r="A7" s="20" t="s">
        <v>18</v>
      </c>
      <c r="B7" s="21" t="s">
        <v>545</v>
      </c>
      <c r="C7" s="437">
        <f>'1.1.sz.mell.'!C5</f>
        <v>174040585</v>
      </c>
      <c r="D7" s="437">
        <f>C7*1.02</f>
        <v>177521396.70000002</v>
      </c>
      <c r="E7" s="437">
        <f>D7*1.02</f>
        <v>181071824.63400003</v>
      </c>
    </row>
    <row r="8" spans="1:5" s="1" customFormat="1" ht="12" customHeight="1" thickBot="1" x14ac:dyDescent="0.25">
      <c r="A8" s="20" t="s">
        <v>19</v>
      </c>
      <c r="B8" s="283" t="s">
        <v>383</v>
      </c>
      <c r="C8" s="437">
        <f>'1.1.sz.mell.'!C12*1.05</f>
        <v>0</v>
      </c>
      <c r="D8" s="437">
        <f>C8*1.05</f>
        <v>0</v>
      </c>
      <c r="E8" s="438">
        <f>D8*1.05</f>
        <v>0</v>
      </c>
    </row>
    <row r="9" spans="1:5" s="1" customFormat="1" ht="12" customHeight="1" thickBot="1" x14ac:dyDescent="0.25">
      <c r="A9" s="20" t="s">
        <v>20</v>
      </c>
      <c r="B9" s="21" t="s">
        <v>391</v>
      </c>
      <c r="C9" s="437"/>
      <c r="D9" s="437">
        <f>C9*1.05</f>
        <v>0</v>
      </c>
      <c r="E9" s="438">
        <f>D9*1.05</f>
        <v>0</v>
      </c>
    </row>
    <row r="10" spans="1:5" s="1" customFormat="1" ht="12" customHeight="1" thickBot="1" x14ac:dyDescent="0.25">
      <c r="A10" s="20" t="s">
        <v>175</v>
      </c>
      <c r="B10" s="21" t="s">
        <v>268</v>
      </c>
      <c r="C10" s="383">
        <f>'1. sz tájékoztató t.'!C26</f>
        <v>10414500</v>
      </c>
      <c r="D10" s="383">
        <f>C10</f>
        <v>10414500</v>
      </c>
      <c r="E10" s="422">
        <f>D10</f>
        <v>10414500</v>
      </c>
    </row>
    <row r="11" spans="1:5" s="1" customFormat="1" ht="12" customHeight="1" x14ac:dyDescent="0.2">
      <c r="A11" s="15" t="s">
        <v>269</v>
      </c>
      <c r="B11" s="393" t="s">
        <v>448</v>
      </c>
      <c r="C11" s="424">
        <f>'1. sz tájékoztató t.'!C27</f>
        <v>10414500</v>
      </c>
      <c r="D11" s="424">
        <f>C11</f>
        <v>10414500</v>
      </c>
      <c r="E11" s="423">
        <f>D11</f>
        <v>10414500</v>
      </c>
    </row>
    <row r="12" spans="1:5" s="1" customFormat="1" ht="12" customHeight="1" x14ac:dyDescent="0.2">
      <c r="A12" s="14" t="s">
        <v>270</v>
      </c>
      <c r="B12" s="394" t="s">
        <v>275</v>
      </c>
      <c r="C12" s="424">
        <f>'1. sz tájékoztató t.'!C28</f>
        <v>0</v>
      </c>
      <c r="D12" s="424"/>
      <c r="E12" s="264">
        <f>C12</f>
        <v>0</v>
      </c>
    </row>
    <row r="13" spans="1:5" s="1" customFormat="1" ht="12" customHeight="1" x14ac:dyDescent="0.2">
      <c r="A13" s="14" t="s">
        <v>271</v>
      </c>
      <c r="B13" s="394" t="s">
        <v>276</v>
      </c>
      <c r="C13" s="424">
        <f>'1. sz tájékoztató t.'!C29</f>
        <v>0</v>
      </c>
      <c r="D13" s="424">
        <f>'1. sz tájékoztató t.'!D29</f>
        <v>0</v>
      </c>
      <c r="E13" s="264"/>
    </row>
    <row r="14" spans="1:5" s="1" customFormat="1" ht="12" customHeight="1" x14ac:dyDescent="0.2">
      <c r="A14" s="14" t="s">
        <v>446</v>
      </c>
      <c r="B14" s="459" t="s">
        <v>447</v>
      </c>
      <c r="C14" s="424">
        <f>'1. sz tájékoztató t.'!C30</f>
        <v>10414500</v>
      </c>
      <c r="D14" s="424">
        <f>C14</f>
        <v>10414500</v>
      </c>
      <c r="E14" s="264">
        <f>D14</f>
        <v>10414500</v>
      </c>
    </row>
    <row r="15" spans="1:5" s="1" customFormat="1" ht="12" customHeight="1" x14ac:dyDescent="0.2">
      <c r="A15" s="14" t="s">
        <v>272</v>
      </c>
      <c r="B15" s="394" t="s">
        <v>277</v>
      </c>
      <c r="C15" s="424">
        <f>'1. sz tájékoztató t.'!C31</f>
        <v>0</v>
      </c>
      <c r="D15" s="424">
        <f>C15</f>
        <v>0</v>
      </c>
      <c r="E15" s="264">
        <f>D15</f>
        <v>0</v>
      </c>
    </row>
    <row r="16" spans="1:5" s="1" customFormat="1" ht="12" customHeight="1" x14ac:dyDescent="0.2">
      <c r="A16" s="14" t="s">
        <v>273</v>
      </c>
      <c r="B16" s="394" t="s">
        <v>278</v>
      </c>
      <c r="C16" s="424">
        <f>'1. sz tájékoztató t.'!C32</f>
        <v>0</v>
      </c>
      <c r="D16" s="380"/>
      <c r="E16" s="264"/>
    </row>
    <row r="17" spans="1:5" s="1" customFormat="1" ht="12" customHeight="1" thickBot="1" x14ac:dyDescent="0.25">
      <c r="A17" s="16" t="s">
        <v>274</v>
      </c>
      <c r="B17" s="395" t="s">
        <v>279</v>
      </c>
      <c r="C17" s="381"/>
      <c r="D17" s="381"/>
      <c r="E17" s="265"/>
    </row>
    <row r="18" spans="1:5" s="1" customFormat="1" ht="12" customHeight="1" thickBot="1" x14ac:dyDescent="0.25">
      <c r="A18" s="20" t="s">
        <v>22</v>
      </c>
      <c r="B18" s="21" t="s">
        <v>548</v>
      </c>
      <c r="C18" s="437">
        <f>('1. sz tájékoztató t.'!C34)*1.05</f>
        <v>25871807.850000001</v>
      </c>
      <c r="D18" s="437">
        <f>C18*1.05</f>
        <v>27165398.242500003</v>
      </c>
      <c r="E18" s="438">
        <f>D18*1.05</f>
        <v>28523668.154625006</v>
      </c>
    </row>
    <row r="19" spans="1:5" s="1" customFormat="1" ht="12" customHeight="1" thickBot="1" x14ac:dyDescent="0.25">
      <c r="A19" s="20" t="s">
        <v>23</v>
      </c>
      <c r="B19" s="21" t="s">
        <v>10</v>
      </c>
      <c r="C19" s="437"/>
      <c r="D19" s="437"/>
      <c r="E19" s="438"/>
    </row>
    <row r="20" spans="1:5" s="1" customFormat="1" ht="12" customHeight="1" thickBot="1" x14ac:dyDescent="0.25">
      <c r="A20" s="20" t="s">
        <v>182</v>
      </c>
      <c r="B20" s="21" t="s">
        <v>547</v>
      </c>
      <c r="C20" s="437">
        <f>'1. sz tájékoztató t.'!C52</f>
        <v>92245156</v>
      </c>
      <c r="D20" s="437">
        <f>C20*1.02</f>
        <v>94090059.120000005</v>
      </c>
      <c r="E20" s="437">
        <f>D20*1.02</f>
        <v>95971860.302400008</v>
      </c>
    </row>
    <row r="21" spans="1:5" s="1" customFormat="1" ht="12" customHeight="1" thickBot="1" x14ac:dyDescent="0.25">
      <c r="A21" s="20" t="s">
        <v>25</v>
      </c>
      <c r="B21" s="283" t="s">
        <v>546</v>
      </c>
      <c r="C21" s="437"/>
      <c r="D21" s="437"/>
      <c r="E21" s="438"/>
    </row>
    <row r="22" spans="1:5" s="1" customFormat="1" ht="12" customHeight="1" thickBot="1" x14ac:dyDescent="0.25">
      <c r="A22" s="20" t="s">
        <v>26</v>
      </c>
      <c r="B22" s="21" t="s">
        <v>312</v>
      </c>
      <c r="C22" s="383">
        <f>+C7+C8+C9+C10+C18+C19+C20+C21</f>
        <v>302572048.85000002</v>
      </c>
      <c r="D22" s="383">
        <f>+D7+D8+D9+D10+D18+D19+D20+D21</f>
        <v>309191354.0625</v>
      </c>
      <c r="E22" s="294">
        <f>+E7+E8+E9+E10+E18+E19+E20+E21</f>
        <v>315981853.09102505</v>
      </c>
    </row>
    <row r="23" spans="1:5" s="1" customFormat="1" ht="12" customHeight="1" thickBot="1" x14ac:dyDescent="0.25">
      <c r="A23" s="20" t="s">
        <v>27</v>
      </c>
      <c r="B23" s="21" t="s">
        <v>549</v>
      </c>
      <c r="C23" s="752">
        <f>'1.1.sz.mell.'!C87</f>
        <v>32496710</v>
      </c>
      <c r="D23" s="752">
        <f>C23*1.05</f>
        <v>34121545.5</v>
      </c>
      <c r="E23" s="752">
        <f>D23*1.05</f>
        <v>35827622.774999999</v>
      </c>
    </row>
    <row r="24" spans="1:5" s="1" customFormat="1" ht="12" customHeight="1" thickBot="1" x14ac:dyDescent="0.25">
      <c r="A24" s="20" t="s">
        <v>28</v>
      </c>
      <c r="B24" s="21" t="s">
        <v>550</v>
      </c>
      <c r="C24" s="383">
        <f>+C22+C23</f>
        <v>335068758.85000002</v>
      </c>
      <c r="D24" s="383">
        <f>+D22+D23</f>
        <v>343312899.5625</v>
      </c>
      <c r="E24" s="422">
        <f>+E22+E23</f>
        <v>351809475.86602503</v>
      </c>
    </row>
    <row r="25" spans="1:5" s="1" customFormat="1" ht="12" customHeight="1" x14ac:dyDescent="0.2">
      <c r="A25" s="358"/>
      <c r="B25" s="359"/>
      <c r="C25" s="360"/>
      <c r="D25" s="471"/>
      <c r="E25" s="472"/>
    </row>
    <row r="26" spans="1:5" s="1" customFormat="1" ht="12" customHeight="1" x14ac:dyDescent="0.2">
      <c r="A26" s="779" t="s">
        <v>47</v>
      </c>
      <c r="B26" s="779"/>
      <c r="C26" s="779"/>
      <c r="D26" s="779"/>
      <c r="E26" s="779"/>
    </row>
    <row r="27" spans="1:5" s="1" customFormat="1" ht="12" customHeight="1" thickBot="1" x14ac:dyDescent="0.25">
      <c r="A27" s="780" t="s">
        <v>155</v>
      </c>
      <c r="B27" s="780"/>
      <c r="C27" s="367"/>
      <c r="D27" s="143"/>
      <c r="E27" s="298" t="s">
        <v>638</v>
      </c>
    </row>
    <row r="28" spans="1:5" s="1" customFormat="1" ht="24" customHeight="1" thickBot="1" x14ac:dyDescent="0.25">
      <c r="A28" s="23" t="s">
        <v>16</v>
      </c>
      <c r="B28" s="24" t="s">
        <v>48</v>
      </c>
      <c r="C28" s="24" t="str">
        <f>+C5</f>
        <v>2022. évi</v>
      </c>
      <c r="D28" s="24" t="str">
        <f>+D5</f>
        <v>2023. évi</v>
      </c>
      <c r="E28" s="164" t="str">
        <f>+E5</f>
        <v>2024. évi</v>
      </c>
    </row>
    <row r="29" spans="1:5" s="1" customFormat="1" ht="12" customHeight="1" thickBot="1" x14ac:dyDescent="0.25">
      <c r="A29" s="387" t="s">
        <v>505</v>
      </c>
      <c r="B29" s="388" t="s">
        <v>506</v>
      </c>
      <c r="C29" s="388" t="s">
        <v>507</v>
      </c>
      <c r="D29" s="388" t="s">
        <v>509</v>
      </c>
      <c r="E29" s="469" t="s">
        <v>508</v>
      </c>
    </row>
    <row r="30" spans="1:5" s="1" customFormat="1" ht="15" customHeight="1" thickBot="1" x14ac:dyDescent="0.25">
      <c r="A30" s="20" t="s">
        <v>18</v>
      </c>
      <c r="B30" s="28" t="s">
        <v>551</v>
      </c>
      <c r="C30" s="437">
        <f>C24</f>
        <v>335068758.85000002</v>
      </c>
      <c r="D30" s="437">
        <f t="shared" ref="D30:E30" si="0">D24</f>
        <v>343312899.5625</v>
      </c>
      <c r="E30" s="437">
        <f t="shared" si="0"/>
        <v>351809475.86602503</v>
      </c>
    </row>
    <row r="31" spans="1:5" ht="12" customHeight="1" thickBot="1" x14ac:dyDescent="0.3">
      <c r="A31" s="461" t="s">
        <v>19</v>
      </c>
      <c r="B31" s="470" t="s">
        <v>556</v>
      </c>
      <c r="C31" s="753"/>
      <c r="D31" s="753">
        <f>+D32+D33+D34</f>
        <v>0</v>
      </c>
      <c r="E31" s="754">
        <f>+E32+E33+E34</f>
        <v>0</v>
      </c>
    </row>
    <row r="32" spans="1:5" ht="12" customHeight="1" x14ac:dyDescent="0.25">
      <c r="A32" s="15" t="s">
        <v>105</v>
      </c>
      <c r="B32" s="8" t="s">
        <v>227</v>
      </c>
      <c r="C32" s="755"/>
      <c r="D32" s="755">
        <f>C32*1.05</f>
        <v>0</v>
      </c>
      <c r="E32" s="755">
        <f>D32*1.05</f>
        <v>0</v>
      </c>
    </row>
    <row r="33" spans="1:6" ht="12" customHeight="1" x14ac:dyDescent="0.25">
      <c r="A33" s="15" t="s">
        <v>106</v>
      </c>
      <c r="B33" s="12" t="s">
        <v>189</v>
      </c>
      <c r="C33" s="380"/>
      <c r="D33" s="755">
        <f>C33*1.05</f>
        <v>0</v>
      </c>
      <c r="E33" s="755">
        <f>D33*1.05</f>
        <v>0</v>
      </c>
    </row>
    <row r="34" spans="1:6" ht="12" customHeight="1" thickBot="1" x14ac:dyDescent="0.3">
      <c r="A34" s="15" t="s">
        <v>107</v>
      </c>
      <c r="B34" s="285" t="s">
        <v>230</v>
      </c>
      <c r="C34" s="380"/>
      <c r="D34" s="380"/>
      <c r="E34" s="264"/>
    </row>
    <row r="35" spans="1:6" ht="12" customHeight="1" thickBot="1" x14ac:dyDescent="0.3">
      <c r="A35" s="20" t="s">
        <v>20</v>
      </c>
      <c r="B35" s="130" t="s">
        <v>460</v>
      </c>
      <c r="C35" s="756">
        <f>+C30+C31</f>
        <v>335068758.85000002</v>
      </c>
      <c r="D35" s="756">
        <f>+D30+D31</f>
        <v>343312899.5625</v>
      </c>
      <c r="E35" s="757">
        <f>+E30+E31</f>
        <v>351809475.86602503</v>
      </c>
    </row>
    <row r="36" spans="1:6" ht="15" customHeight="1" thickBot="1" x14ac:dyDescent="0.3">
      <c r="A36" s="20" t="s">
        <v>21</v>
      </c>
      <c r="B36" s="130" t="s">
        <v>552</v>
      </c>
      <c r="C36" s="473"/>
      <c r="D36" s="473"/>
      <c r="E36" s="474"/>
      <c r="F36" s="404"/>
    </row>
    <row r="37" spans="1:6" s="1" customFormat="1" ht="12.95" customHeight="1" thickBot="1" x14ac:dyDescent="0.25">
      <c r="A37" s="286" t="s">
        <v>22</v>
      </c>
      <c r="B37" s="366" t="s">
        <v>553</v>
      </c>
      <c r="C37" s="758">
        <f>+C35+C36</f>
        <v>335068758.85000002</v>
      </c>
      <c r="D37" s="758">
        <f>+D35+D36</f>
        <v>343312899.5625</v>
      </c>
      <c r="E37" s="759">
        <f>+E35+E36</f>
        <v>351809475.86602503</v>
      </c>
    </row>
    <row r="38" spans="1:6" x14ac:dyDescent="0.25">
      <c r="C38" s="39"/>
    </row>
    <row r="39" spans="1:6" x14ac:dyDescent="0.25">
      <c r="C39" s="39"/>
    </row>
    <row r="40" spans="1:6" x14ac:dyDescent="0.25">
      <c r="C40" s="39"/>
    </row>
    <row r="41" spans="1:6" ht="16.5" customHeight="1" x14ac:dyDescent="0.25">
      <c r="C41" s="39"/>
    </row>
    <row r="42" spans="1:6" x14ac:dyDescent="0.25">
      <c r="C42" s="39"/>
    </row>
    <row r="43" spans="1:6" x14ac:dyDescent="0.25">
      <c r="C43" s="39"/>
    </row>
    <row r="44" spans="1:6" x14ac:dyDescent="0.25">
      <c r="C44" s="39"/>
    </row>
    <row r="45" spans="1:6" x14ac:dyDescent="0.25">
      <c r="C45" s="39"/>
    </row>
    <row r="46" spans="1:6" x14ac:dyDescent="0.25">
      <c r="C46" s="39"/>
    </row>
    <row r="47" spans="1:6" x14ac:dyDescent="0.25">
      <c r="C47" s="39"/>
    </row>
    <row r="48" spans="1:6" x14ac:dyDescent="0.25">
      <c r="C48" s="39"/>
    </row>
    <row r="49" spans="3:3" x14ac:dyDescent="0.25">
      <c r="C49" s="39"/>
    </row>
    <row r="50" spans="3:3" x14ac:dyDescent="0.25">
      <c r="C50" s="39"/>
    </row>
  </sheetData>
  <mergeCells count="4">
    <mergeCell ref="A3:E3"/>
    <mergeCell ref="A4:B4"/>
    <mergeCell ref="A26:E26"/>
    <mergeCell ref="A27:B27"/>
  </mergeCells>
  <phoneticPr fontId="30" type="noConversion"/>
  <printOptions horizontalCentered="1"/>
  <pageMargins left="0.59055118110236227" right="0.59055118110236227" top="1.4566929133858268" bottom="0.86614173228346458" header="0.78740157480314965" footer="0.59055118110236227"/>
  <pageSetup paperSize="9" scale="85" fitToWidth="3" fitToHeight="2" orientation="portrait" r:id="rId1"/>
  <headerFooter alignWithMargins="0">
    <oddHeader>&amp;C&amp;"Times New Roman CE,Félkövér"&amp;12
Hencida Község Önkormányzata
2020. ÉVI KÖLTSÉGVETÉSI ÉVET KÖVETŐ 3 ÉV TERVEZETT BEVÉTELEI, KIADÁSAI&amp;R&amp;"Times New Roman CE,Félkövér dőlt"&amp;11 7. számú tájékoztató tábla a ../....... (..........) önkorm.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36</vt:i4>
      </vt:variant>
      <vt:variant>
        <vt:lpstr>Névvel ellátott tartományok</vt:lpstr>
      </vt:variant>
      <vt:variant>
        <vt:i4>14</vt:i4>
      </vt:variant>
    </vt:vector>
  </HeadingPairs>
  <TitlesOfParts>
    <vt:vector size="50" baseType="lpstr">
      <vt:lpstr>ÖSSZEFÜGGÉSEK</vt:lpstr>
      <vt:lpstr>1.1.sz.mell.</vt:lpstr>
      <vt:lpstr>1.2.sz.mell.</vt:lpstr>
      <vt:lpstr>1.3.sz.mell.</vt:lpstr>
      <vt:lpstr>1.4.sz.mell.</vt:lpstr>
      <vt:lpstr>2.1.sz.mell  </vt:lpstr>
      <vt:lpstr>2.2.sz.mell  </vt:lpstr>
      <vt:lpstr>ELLENŐRZÉS-1.sz.2.a.sz.2.b.sz.</vt:lpstr>
      <vt:lpstr>3.sz.mell.  </vt:lpstr>
      <vt:lpstr>4.sz.mell.</vt:lpstr>
      <vt:lpstr>5.sz.mell.</vt:lpstr>
      <vt:lpstr>6.sz.mell.</vt:lpstr>
      <vt:lpstr>7.sz.mell.</vt:lpstr>
      <vt:lpstr>8. sz. mell. </vt:lpstr>
      <vt:lpstr>9.1. sz. mell</vt:lpstr>
      <vt:lpstr>9.1.1. sz. mell </vt:lpstr>
      <vt:lpstr>9.2. sz. mell </vt:lpstr>
      <vt:lpstr>9.2.1. sz. mell </vt:lpstr>
      <vt:lpstr>9.1.2. sz. mell </vt:lpstr>
      <vt:lpstr>9.1.3. sz. mell</vt:lpstr>
      <vt:lpstr>9.2. sz. mell</vt:lpstr>
      <vt:lpstr>9.2.1. sz. mell</vt:lpstr>
      <vt:lpstr>9.2.2. sz.  mell</vt:lpstr>
      <vt:lpstr>9.2.3. sz. mell</vt:lpstr>
      <vt:lpstr>9.3. sz. mell</vt:lpstr>
      <vt:lpstr>9.3.1. sz. mell</vt:lpstr>
      <vt:lpstr>9.3.2. sz. mell</vt:lpstr>
      <vt:lpstr>9.3.3. sz. mell</vt:lpstr>
      <vt:lpstr>10.sz.mell</vt:lpstr>
      <vt:lpstr>1. sz tájékoztató t.</vt:lpstr>
      <vt:lpstr>2. sz tájékoztató t</vt:lpstr>
      <vt:lpstr>3. sz tájékoztató t.</vt:lpstr>
      <vt:lpstr>4.sz tájékoztató t.</vt:lpstr>
      <vt:lpstr>5.sz tájékoztató t.</vt:lpstr>
      <vt:lpstr>6.sz tájékoztató t.</vt:lpstr>
      <vt:lpstr>7. sz tájékoztató t.</vt:lpstr>
      <vt:lpstr>'9.1. sz. mell'!Nyomtatási_cím</vt:lpstr>
      <vt:lpstr>'9.1.2. sz. mell '!Nyomtatási_cím</vt:lpstr>
      <vt:lpstr>'9.1.3. sz. mell'!Nyomtatási_cím</vt:lpstr>
      <vt:lpstr>'9.2. sz. mell'!Nyomtatási_cím</vt:lpstr>
      <vt:lpstr>'9.2.1. sz. mell'!Nyomtatási_cím</vt:lpstr>
      <vt:lpstr>'9.2.2. sz.  mell'!Nyomtatási_cím</vt:lpstr>
      <vt:lpstr>'9.2.3. sz. mell'!Nyomtatási_cím</vt:lpstr>
      <vt:lpstr>'9.3. sz. mell'!Nyomtatási_cím</vt:lpstr>
      <vt:lpstr>'9.3.2. sz. mell'!Nyomtatási_cím</vt:lpstr>
      <vt:lpstr>'9.3.3. sz. mell'!Nyomtatási_cím</vt:lpstr>
      <vt:lpstr>'1.1.sz.mell.'!Nyomtatási_terület</vt:lpstr>
      <vt:lpstr>'1.3.sz.mell.'!Nyomtatási_terület</vt:lpstr>
      <vt:lpstr>'1.4.sz.mell.'!Nyomtatási_terület</vt:lpstr>
      <vt:lpstr>'7. sz tájékoztató t.'!Nyomtatási_terület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Makranczi László</dc:creator>
  <cp:lastModifiedBy>Koltsegvetes</cp:lastModifiedBy>
  <cp:lastPrinted>2021-02-11T14:01:08Z</cp:lastPrinted>
  <dcterms:created xsi:type="dcterms:W3CDTF">1999-10-30T10:30:45Z</dcterms:created>
  <dcterms:modified xsi:type="dcterms:W3CDTF">2021-03-10T09:42:40Z</dcterms:modified>
</cp:coreProperties>
</file>